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5345" windowHeight="4545" activeTab="0"/>
  </bookViews>
  <sheets>
    <sheet name="Estimate Civil" sheetId="3" r:id="rId1"/>
    <sheet name="Sheet1" sheetId="1" r:id="rId2"/>
    <sheet name="Sheet2" sheetId="2" r:id="rId3"/>
  </sheets>
  <definedNames>
    <definedName name="_xlnm.Print_Area" localSheetId="0">'Estimate Civil'!$A$1:$G$43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<sst xmlns="http://schemas.openxmlformats.org/spreadsheetml/2006/main" count="349" uniqueCount="192">
  <si>
    <t>Project</t>
  </si>
  <si>
    <t xml:space="preserve"> construction of cafeteria at KIU Hunza</t>
  </si>
  <si>
    <t>Take off for Civil Work</t>
  </si>
  <si>
    <t>S.No</t>
  </si>
  <si>
    <t>Description</t>
  </si>
  <si>
    <t>Units</t>
  </si>
  <si>
    <t>Dimensions</t>
  </si>
  <si>
    <t>L</t>
  </si>
  <si>
    <t>W</t>
  </si>
  <si>
    <t>H/D</t>
  </si>
  <si>
    <t>QTY</t>
  </si>
  <si>
    <t>Net qty including overhead</t>
  </si>
  <si>
    <t>Remarks</t>
  </si>
  <si>
    <t>Excavation for foundation upto 5 feet</t>
  </si>
  <si>
    <t>Noz</t>
  </si>
  <si>
    <t>CFT</t>
  </si>
  <si>
    <t>foundation of shed columns</t>
  </si>
  <si>
    <t>under plinth beam</t>
  </si>
  <si>
    <t>excavation at edges of sitting area</t>
  </si>
  <si>
    <t>for footpath</t>
  </si>
  <si>
    <t>footpath/plinth protection</t>
  </si>
  <si>
    <t>PCC 1:4:8</t>
  </si>
  <si>
    <t>under rectangular foundation</t>
  </si>
  <si>
    <t>under shed foundation</t>
  </si>
  <si>
    <t>for edges of sitting area</t>
  </si>
  <si>
    <t>under floor of kitchen</t>
  </si>
  <si>
    <t>store</t>
  </si>
  <si>
    <t>tandoor</t>
  </si>
  <si>
    <t>sitting area</t>
  </si>
  <si>
    <t>rubble massonary under plinth in 1:6</t>
  </si>
  <si>
    <t>Sides of sitting area</t>
  </si>
  <si>
    <t>footpath/plinthprotection</t>
  </si>
  <si>
    <t>Boulder Filling</t>
  </si>
  <si>
    <t>DPC 1:2:4 2 in at borders of shed</t>
  </si>
  <si>
    <t>SFT</t>
  </si>
  <si>
    <t>PCC flooring 1:2:4 2 in thick</t>
  </si>
  <si>
    <t>Concrete pavers at sitting</t>
  </si>
  <si>
    <t>Foundation</t>
  </si>
  <si>
    <t>foundation under shed area</t>
  </si>
  <si>
    <t>Stem columns</t>
  </si>
  <si>
    <t>RCC in substructure</t>
  </si>
  <si>
    <t>Plint beams</t>
  </si>
  <si>
    <t>Super Structure</t>
  </si>
  <si>
    <t>RCC columns</t>
  </si>
  <si>
    <t>Top beams</t>
  </si>
  <si>
    <t>W2</t>
  </si>
  <si>
    <t>doors</t>
  </si>
  <si>
    <t>Lintels at W1 top and bottom</t>
  </si>
  <si>
    <t xml:space="preserve">Solid Block Masonry 1:3:6 in </t>
  </si>
  <si>
    <t>long walls</t>
  </si>
  <si>
    <t>short 1</t>
  </si>
  <si>
    <t>short 2</t>
  </si>
  <si>
    <t>deduction of beams and lintels</t>
  </si>
  <si>
    <t>Deduction of doors</t>
  </si>
  <si>
    <t>Window</t>
  </si>
  <si>
    <t>D1</t>
  </si>
  <si>
    <t>H</t>
  </si>
  <si>
    <t>Frame</t>
  </si>
  <si>
    <t>Th</t>
  </si>
  <si>
    <t>Shutter</t>
  </si>
  <si>
    <t>Length</t>
  </si>
  <si>
    <t>D2</t>
  </si>
  <si>
    <t>D3</t>
  </si>
  <si>
    <t>D4</t>
  </si>
  <si>
    <t>D5</t>
  </si>
  <si>
    <t>D6</t>
  </si>
  <si>
    <t>D7</t>
  </si>
  <si>
    <t>W1</t>
  </si>
  <si>
    <t>W3</t>
  </si>
  <si>
    <t>W4</t>
  </si>
  <si>
    <t>W5</t>
  </si>
  <si>
    <t>W6</t>
  </si>
  <si>
    <t>V1</t>
  </si>
  <si>
    <t>V2</t>
  </si>
  <si>
    <t>Wood work</t>
  </si>
  <si>
    <t>Door Frames</t>
  </si>
  <si>
    <t>Wind frames</t>
  </si>
  <si>
    <t>Door Shutters</t>
  </si>
  <si>
    <t xml:space="preserve">Window shutter </t>
  </si>
  <si>
    <t>sft</t>
  </si>
  <si>
    <t>ventilator</t>
  </si>
  <si>
    <t>Iron mogery</t>
  </si>
  <si>
    <t>Door Handle 6"</t>
  </si>
  <si>
    <t>Door Handle 4"</t>
  </si>
  <si>
    <t>Sliding bolt 12"</t>
  </si>
  <si>
    <t>RCC slabs for counter/vanity</t>
  </si>
  <si>
    <t>for counters</t>
  </si>
  <si>
    <t>for counter of stores</t>
  </si>
  <si>
    <t xml:space="preserve">Roofing </t>
  </si>
  <si>
    <t>T-beam</t>
  </si>
  <si>
    <t>Principal rafter</t>
  </si>
  <si>
    <t>King post</t>
  </si>
  <si>
    <t>Shutters</t>
  </si>
  <si>
    <t>Purlins</t>
  </si>
  <si>
    <t>Eave board</t>
  </si>
  <si>
    <t>RFT</t>
  </si>
  <si>
    <t>Lasani ceiling kitchen</t>
  </si>
  <si>
    <t>Store</t>
  </si>
  <si>
    <t>Tandor</t>
  </si>
  <si>
    <t>Out</t>
  </si>
  <si>
    <t>GI pipe for columns</t>
  </si>
  <si>
    <t>Steel truss</t>
  </si>
  <si>
    <t>1.5" x 1.5" Horizontal sq pipe</t>
  </si>
  <si>
    <t>sides</t>
  </si>
  <si>
    <t>1" 1.5" pulins</t>
  </si>
  <si>
    <t>internal members of truss</t>
  </si>
  <si>
    <t>at kitchen roof</t>
  </si>
  <si>
    <t>long side</t>
  </si>
  <si>
    <t>Shed</t>
  </si>
  <si>
    <t>GI Eve board</t>
  </si>
  <si>
    <t>Marble on vanity top</t>
  </si>
  <si>
    <t>Wall finishes</t>
  </si>
  <si>
    <t>MS plate at truss joints</t>
  </si>
  <si>
    <t>KG</t>
  </si>
  <si>
    <t>1/2 inch thick Cement plaster kitchen</t>
  </si>
  <si>
    <t>walls for vanity</t>
  </si>
  <si>
    <t>plaster for exterior face</t>
  </si>
  <si>
    <t>Sides ofshed area</t>
  </si>
  <si>
    <t>footpath</t>
  </si>
  <si>
    <t>Total</t>
  </si>
  <si>
    <t>Deductions</t>
  </si>
  <si>
    <t>Opening tandorr</t>
  </si>
  <si>
    <t>Net Qty</t>
  </si>
  <si>
    <t>Steel reinforcement with grade 60</t>
  </si>
  <si>
    <t>destempering</t>
  </si>
  <si>
    <t>Weather Shield on exterior walls</t>
  </si>
  <si>
    <t>Painting on wood work</t>
  </si>
  <si>
    <t>Painting on iron work</t>
  </si>
  <si>
    <t>GI sheet</t>
  </si>
  <si>
    <t>lasani ceiling &amp; eve board</t>
  </si>
  <si>
    <t>Sink Stainless steel</t>
  </si>
  <si>
    <t>Sink mixer</t>
  </si>
  <si>
    <t>3" ptrap</t>
  </si>
  <si>
    <t>3" pipe</t>
  </si>
  <si>
    <t>rft</t>
  </si>
  <si>
    <t>PPR ball valve</t>
  </si>
  <si>
    <t>manhole</t>
  </si>
  <si>
    <t>Descriptions of Item</t>
  </si>
  <si>
    <t xml:space="preserve">Qty </t>
  </si>
  <si>
    <t>Rate</t>
  </si>
  <si>
    <t>Unit</t>
  </si>
  <si>
    <t>Amount</t>
  </si>
  <si>
    <t>total</t>
  </si>
  <si>
    <t>STONE SOLING</t>
  </si>
  <si>
    <t>fly mesh/wire gauze</t>
  </si>
  <si>
    <t>PPR pipe 3/4</t>
  </si>
  <si>
    <t>hdp pipe 3/4"</t>
  </si>
  <si>
    <t>Union PPR 3/4"</t>
  </si>
  <si>
    <t>bib cock</t>
  </si>
  <si>
    <t>CGI Sheet</t>
  </si>
  <si>
    <t>Plain GI sheet</t>
  </si>
  <si>
    <t>Sub Head:-  I   (PWD Schedule Rate 2012)</t>
  </si>
  <si>
    <t>providing and laying ribbed defarmed steel reinforcenment bars with granted minimum yield stress of 40,000 psi with and including and cost of standing , cutting, bending, binding westage complete in all kinds of RCC work.</t>
  </si>
  <si>
    <t xml:space="preserve">Sub-Head - II (non Schedule Rate) </t>
  </si>
  <si>
    <t xml:space="preserve">Schedule Reffernce </t>
  </si>
  <si>
    <t xml:space="preserve">Providing Fabricating and fixing of hot rolled structural steel in specific column, bearns, stiffiner etc, conforming to ASTM  A-36 with required size as per structural design calcolation, including approved connecting detail by the Engineer etc complete in all respect as per specificationa and the relevent approved drowing , all works to the entire stisfaction of the Engr. Project Manager . </t>
  </si>
  <si>
    <t xml:space="preserve">Providing Fixing wall cladding anon asbester fiber cement board (Shera /Equipment ) conforming to ASTM C1186 or better alternative as approved by the Engineer shall be used. The thickness of cladding should not be less than 12mm. </t>
  </si>
  <si>
    <t xml:space="preserve">Providing and Applying 2 coats of approved synthetic enamel on steel framing ans all welding joints complete in all respect. </t>
  </si>
  <si>
    <t>Acquiring and fixing assorted climbing holds as per international standards as per route set by the client. Made of polyster esin with anti-explosive technology and grany rocks like texture , Entreprises or equivalent European brand.</t>
  </si>
  <si>
    <t>providing and Applying 2 coats wheather sheild acrylic water base paint of approve colour combination with rounded Silica abbresive or equilent that provide good abbresion on climbing root.</t>
  </si>
  <si>
    <t xml:space="preserve">providing and supplying imported alluminum carabiner ) pear shaped ) with screw lock and major exces strenth of minimumm 22kn  (UIAA  EN 12275 certified) petzl or equilent including import freight, duties and taxes </t>
  </si>
  <si>
    <t>providing and supplying imported Dynamic Single Climbing Rope made with nylon material, with a minimum diameter of 10mm, 50 metter coil with an impact force strength of 805kN, with thick sheath at least 37% certication: CE EN 892/ UIAA 101/ A-A 59835, Petzi or equivalent Europan rand including import freight, dties and taxes.</t>
  </si>
  <si>
    <t xml:space="preserve">P/S imported safety climbing Helmet , lighty weight made with injuction - molded ABC shell and expended polystyrene liner with adjustable chin strap sizes 45-60cm &amp; 50-65cm, Certification CE EN 12492, UIAA 106, Petzl or equilent European brand including import freight, duties and taxes </t>
  </si>
  <si>
    <t xml:space="preserve">P/S climbing chalk bag with hall chalk, made with soft fabric polyster or nylon outer and inner core with draw string open able with one hand with loop and waist belt including mport freight, duties and taxes </t>
  </si>
  <si>
    <t xml:space="preserve">P/S rock climbing shoes asserted sizes with re-inforced mild sold and confortable yet tight grip double pull strap or laces including import reight, duties and taxes </t>
  </si>
  <si>
    <t xml:space="preserve">P/S semi auto belay device for climbing personel protection with came assissted blocking made up of high strength forged Aluminium with Steel friction surface compect and light weight suitable and optimized for single dynamic rope dya 9 -10 .5mm certifcation PR -EN 15151 UIAA Petzl GRIGRI or equilant Eropeand Brand including import reight, duties and taxes </t>
  </si>
  <si>
    <t xml:space="preserve">P/S climbing crash mat made up of water proof padding soft rubber or foam a minimum 4" thick and 8ft x 4ft. size </t>
  </si>
  <si>
    <t xml:space="preserve">P/F industrial grade climbing anchors for fixing of rope Petzl , Madrock, Fixe or equivalent ncluding import reight, duties and taxes </t>
  </si>
  <si>
    <t>Cum</t>
  </si>
  <si>
    <t>Kg</t>
  </si>
  <si>
    <t>Sft.</t>
  </si>
  <si>
    <t>Each</t>
  </si>
  <si>
    <t>Total of Sub-Head-II (Non-Schedule Rates)</t>
  </si>
  <si>
    <t>Total of Sub-Head I (PWD Schedule Rates)</t>
  </si>
  <si>
    <t>103-14</t>
  </si>
  <si>
    <t>105-14</t>
  </si>
  <si>
    <t>105-8</t>
  </si>
  <si>
    <t>114-163</t>
  </si>
  <si>
    <t>N.S.R</t>
  </si>
  <si>
    <t>Verified by</t>
  </si>
  <si>
    <t>Director Works</t>
  </si>
  <si>
    <t>G. Total Sub Head-I+II</t>
  </si>
  <si>
    <t xml:space="preserve">providing and laying 1:4:8 (1 cement 4 sand and 8 course aggregae ) cement concrete using graded gavel (bajri) 1 inch (25 mm) and down gauge in foundation including levelling, compacting and curing etc complete </t>
  </si>
  <si>
    <t>Package-II</t>
  </si>
  <si>
    <t xml:space="preserve">Excavation for raft foundation, underground tanks (rectangular or square) in strata of conglomeration of gravel and boulders by harmmening, ciseling and jumper work including staking of serviceable and unserviceable materials separately, lead upto one chain (30.5m) and lift upto 5 feet (1.52m). </t>
  </si>
  <si>
    <t xml:space="preserve">Providing and laying 1:2:4 (1 cement 2 sand and 4 course aggregae ) cement concrete using graded gavel (bajri) 1 inch (25 mm) and down gauge in foundation including levelling, compacting and curing etc complete </t>
  </si>
  <si>
    <t xml:space="preserve">providing and supplying imported alluminum carabiner ) pear shaped ) with screw lock and major exces strenth of minimumm 22kn  (UIAA  EN 12277 certified) petzl or equilent including import freight, duties and taxes </t>
  </si>
  <si>
    <t xml:space="preserve">providing and supplying imported sit Harnesss free size with adjustable waist belt nf adjustable waist belt and ajdustaable leg loops, double back buckles, Certified CE, EN 12277 type B. UIAA 105, petzl or equivalent Europeans brand including import freight, duties and taxes </t>
  </si>
  <si>
    <t>Name of Work:- External Development</t>
  </si>
  <si>
    <t>NIT</t>
  </si>
  <si>
    <t>Add       % above on Excavation Works (Rs. 112881.15)</t>
  </si>
  <si>
    <t>Add       % above on Excavation Works (Rs. 2506120)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</si>
</sst>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9">
    <font>
      <sz val="11"/>
      <color theme="1"/>
      <name val="Calibri"/>
      <family val="2"/>
      <scheme val="minor"/>
    </font>
    <font>
      <sz val="10"/>
      <name val="Arial"/>
      <family val="2"/>
    </font>
    <font>
      <b/>
      <sz val="12"/>
      <name val="Century Gothic"/>
      <family val="2"/>
    </font>
    <font>
      <b/>
      <u val="single"/>
      <sz val="12"/>
      <name val="Century Gothic"/>
      <family val="2"/>
    </font>
    <font>
      <b/>
      <sz val="12"/>
      <name val="Arial"/>
      <family val="2"/>
    </font>
    <font>
      <sz val="12"/>
      <name val="Century Gothic"/>
      <family val="2"/>
    </font>
    <font>
      <sz val="12"/>
      <name val="Arial"/>
      <family val="2"/>
    </font>
    <font>
      <b/>
      <sz val="11"/>
      <name val="Century Gothic"/>
      <family val="2"/>
    </font>
    <font>
      <b/>
      <u val="single"/>
      <sz val="11"/>
      <name val="Century Gothic"/>
      <family val="2"/>
    </font>
  </fonts>
  <fills count="3">
    <fill>
      <patternFill/>
    </fill>
    <fill>
      <patternFill patternType="gray125"/>
    </fill>
    <fill>
      <patternFill patternType="solid">
        <fgColor rgb="FFFFFF00"/>
        <bgColor indexed="64"/>
      </patternFill>
    </fill>
  </fills>
  <borders count="9">
    <border>
      <left/>
      <right/>
      <top/>
      <bottom/>
      <diagonal/>
    </border>
    <border>
      <left style="thin"/>
      <right style="thin"/>
      <top style="thin"/>
      <bottom style="thin"/>
    </border>
    <border>
      <left style="thin"/>
      <right style="medium"/>
      <top style="thin"/>
      <bottom style="thin"/>
    </border>
    <border>
      <left/>
      <right style="thin"/>
      <top style="thin"/>
      <bottom style="thin"/>
    </border>
    <border>
      <left style="medium"/>
      <right/>
      <top style="thin"/>
      <bottom style="thin"/>
    </border>
    <border>
      <left style="medium"/>
      <right/>
      <top/>
      <bottom style="thin"/>
    </border>
    <border>
      <left style="thin"/>
      <right style="thin"/>
      <top/>
      <bottom style="thin"/>
    </border>
    <border>
      <left/>
      <right style="thin"/>
      <top/>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68">
    <xf numFmtId="0" fontId="0" fillId="0" borderId="0" xfId="0"/>
    <xf numFmtId="164" fontId="0" fillId="0" borderId="0" xfId="0" applyNumberFormat="1"/>
    <xf numFmtId="2" fontId="0" fillId="0" borderId="0" xfId="0" applyNumberFormat="1"/>
    <xf numFmtId="165" fontId="0" fillId="0" borderId="0" xfId="0" applyNumberFormat="1"/>
    <xf numFmtId="0" fontId="1" fillId="0" borderId="0" xfId="20">
      <alignment/>
      <protection/>
    </xf>
    <xf numFmtId="0" fontId="2" fillId="0" borderId="0" xfId="20" applyFont="1">
      <alignment/>
      <protection/>
    </xf>
    <xf numFmtId="0" fontId="4" fillId="0" borderId="0" xfId="20" applyFont="1" applyBorder="1" applyAlignment="1">
      <alignment/>
      <protection/>
    </xf>
    <xf numFmtId="0" fontId="5" fillId="0" borderId="1" xfId="20" applyFont="1" applyBorder="1" applyAlignment="1">
      <alignment horizontal="justify" vertical="top" wrapText="1"/>
      <protection/>
    </xf>
    <xf numFmtId="0" fontId="5" fillId="0" borderId="1" xfId="20" applyFont="1" applyBorder="1" applyAlignment="1">
      <alignment wrapText="1"/>
      <protection/>
    </xf>
    <xf numFmtId="0" fontId="1" fillId="0" borderId="0" xfId="20" applyFont="1">
      <alignment/>
      <protection/>
    </xf>
    <xf numFmtId="9" fontId="0" fillId="0" borderId="0" xfId="21" applyFont="1"/>
    <xf numFmtId="0" fontId="5" fillId="0" borderId="1" xfId="20" applyFont="1" applyBorder="1" applyAlignment="1">
      <alignment horizontal="center"/>
      <protection/>
    </xf>
    <xf numFmtId="0" fontId="8" fillId="0" borderId="0" xfId="20" applyFont="1" applyBorder="1" applyAlignment="1">
      <alignment horizontal="center"/>
      <protection/>
    </xf>
    <xf numFmtId="0" fontId="6" fillId="0" borderId="0" xfId="20" applyFont="1">
      <alignment/>
      <protection/>
    </xf>
    <xf numFmtId="0" fontId="6" fillId="0" borderId="0" xfId="20" applyFont="1" applyAlignment="1">
      <alignment horizontal="center"/>
      <protection/>
    </xf>
    <xf numFmtId="0" fontId="6" fillId="0" borderId="0" xfId="20" applyFont="1" applyBorder="1">
      <alignment/>
      <protection/>
    </xf>
    <xf numFmtId="0" fontId="0" fillId="2" borderId="0" xfId="0" applyFill="1"/>
    <xf numFmtId="165" fontId="1" fillId="0" borderId="0" xfId="20" applyNumberFormat="1">
      <alignment/>
      <protection/>
    </xf>
    <xf numFmtId="0" fontId="1" fillId="0" borderId="0" xfId="20" applyAlignment="1">
      <alignment horizontal="center"/>
      <protection/>
    </xf>
    <xf numFmtId="0" fontId="2" fillId="0" borderId="1" xfId="20" applyFont="1" applyBorder="1" applyAlignment="1">
      <alignment horizontal="center" vertical="center"/>
      <protection/>
    </xf>
    <xf numFmtId="165" fontId="2" fillId="0" borderId="2" xfId="20" applyNumberFormat="1" applyFont="1" applyBorder="1" applyAlignment="1">
      <alignment horizontal="center" vertical="center"/>
      <protection/>
    </xf>
    <xf numFmtId="0" fontId="2" fillId="0" borderId="3" xfId="20" applyFont="1" applyBorder="1" applyAlignment="1">
      <alignment horizontal="center" vertical="center"/>
      <protection/>
    </xf>
    <xf numFmtId="0" fontId="1" fillId="0" borderId="0" xfId="20" applyAlignment="1">
      <alignment horizontal="center" vertical="center"/>
      <protection/>
    </xf>
    <xf numFmtId="165" fontId="5" fillId="0" borderId="2" xfId="20" applyNumberFormat="1" applyFont="1" applyBorder="1">
      <alignment/>
      <protection/>
    </xf>
    <xf numFmtId="0" fontId="2" fillId="0" borderId="4" xfId="20" applyFont="1" applyBorder="1" applyAlignment="1">
      <alignment horizontal="center" vertical="center"/>
      <protection/>
    </xf>
    <xf numFmtId="0" fontId="5" fillId="0" borderId="4" xfId="20" applyFont="1" applyBorder="1" applyAlignment="1">
      <alignment horizontal="center"/>
      <protection/>
    </xf>
    <xf numFmtId="0" fontId="0" fillId="0" borderId="1" xfId="0" applyBorder="1"/>
    <xf numFmtId="0" fontId="2" fillId="0" borderId="4" xfId="20" applyFont="1" applyBorder="1" applyAlignment="1">
      <alignment horizontal="center" vertical="center" wrapText="1"/>
      <protection/>
    </xf>
    <xf numFmtId="0" fontId="0" fillId="0" borderId="0" xfId="0" applyBorder="1"/>
    <xf numFmtId="0" fontId="1" fillId="0" borderId="0" xfId="20" applyBorder="1">
      <alignment/>
      <protection/>
    </xf>
    <xf numFmtId="0" fontId="6" fillId="0" borderId="0" xfId="20" applyFont="1" applyBorder="1" applyAlignment="1">
      <alignment horizontal="center"/>
      <protection/>
    </xf>
    <xf numFmtId="0" fontId="5" fillId="0" borderId="1" xfId="20" applyFont="1" applyBorder="1" applyAlignment="1">
      <alignment horizontal="right"/>
      <protection/>
    </xf>
    <xf numFmtId="0" fontId="1" fillId="0" borderId="0" xfId="20" applyBorder="1" applyAlignment="1">
      <alignment horizontal="right"/>
      <protection/>
    </xf>
    <xf numFmtId="0" fontId="6" fillId="0" borderId="0" xfId="20" applyFont="1" applyBorder="1" applyAlignment="1">
      <alignment horizontal="right"/>
      <protection/>
    </xf>
    <xf numFmtId="0" fontId="6" fillId="0" borderId="0" xfId="20" applyFont="1" applyAlignment="1">
      <alignment horizontal="right"/>
      <protection/>
    </xf>
    <xf numFmtId="0" fontId="1" fillId="0" borderId="0" xfId="20" applyAlignment="1">
      <alignment horizontal="right"/>
      <protection/>
    </xf>
    <xf numFmtId="0" fontId="5" fillId="0" borderId="1" xfId="20" applyFont="1" applyBorder="1" applyAlignment="1">
      <alignment horizontal="center" wrapText="1"/>
      <protection/>
    </xf>
    <xf numFmtId="0" fontId="4" fillId="0" borderId="0" xfId="20" applyFont="1" applyBorder="1" applyAlignment="1">
      <alignment horizontal="center"/>
      <protection/>
    </xf>
    <xf numFmtId="0" fontId="1" fillId="0" borderId="0" xfId="20" applyBorder="1" applyAlignment="1">
      <alignment horizontal="center"/>
      <protection/>
    </xf>
    <xf numFmtId="0" fontId="3" fillId="0" borderId="0" xfId="20" applyFont="1" applyAlignment="1">
      <alignment horizontal="center"/>
      <protection/>
    </xf>
    <xf numFmtId="0" fontId="5" fillId="0" borderId="3" xfId="20" applyFont="1" applyBorder="1" applyAlignment="1">
      <alignment horizontal="center" wrapText="1"/>
      <protection/>
    </xf>
    <xf numFmtId="0" fontId="5" fillId="0" borderId="5" xfId="20" applyFont="1" applyBorder="1" applyAlignment="1">
      <alignment horizontal="center"/>
      <protection/>
    </xf>
    <xf numFmtId="0" fontId="0" fillId="0" borderId="6" xfId="0" applyBorder="1"/>
    <xf numFmtId="0" fontId="5" fillId="0" borderId="7" xfId="20" applyFont="1" applyBorder="1" applyAlignment="1">
      <alignment horizontal="center" wrapText="1"/>
      <protection/>
    </xf>
    <xf numFmtId="0" fontId="5" fillId="0" borderId="6" xfId="20" applyFont="1" applyBorder="1" applyAlignment="1">
      <alignment horizontal="right" wrapText="1"/>
      <protection/>
    </xf>
    <xf numFmtId="0" fontId="0" fillId="0" borderId="1" xfId="0" applyBorder="1" applyAlignment="1">
      <alignment horizontal="center"/>
    </xf>
    <xf numFmtId="2" fontId="5" fillId="0" borderId="3" xfId="20" applyNumberFormat="1" applyFont="1" applyBorder="1" applyAlignment="1">
      <alignment horizontal="center"/>
      <protection/>
    </xf>
    <xf numFmtId="2" fontId="5" fillId="0" borderId="1" xfId="20" applyNumberFormat="1" applyFont="1" applyBorder="1" applyAlignment="1">
      <alignment horizontal="right"/>
      <protection/>
    </xf>
    <xf numFmtId="2" fontId="5" fillId="0" borderId="2" xfId="20" applyNumberFormat="1" applyFont="1" applyBorder="1" applyAlignment="1">
      <alignment horizontal="right"/>
      <protection/>
    </xf>
    <xf numFmtId="2" fontId="2" fillId="0" borderId="2" xfId="20" applyNumberFormat="1" applyFont="1" applyBorder="1" applyAlignment="1">
      <alignment horizontal="center"/>
      <protection/>
    </xf>
    <xf numFmtId="2" fontId="5" fillId="0" borderId="1" xfId="20" applyNumberFormat="1" applyFont="1" applyBorder="1" applyAlignment="1">
      <alignment horizontal="right" wrapText="1"/>
      <protection/>
    </xf>
    <xf numFmtId="2" fontId="5" fillId="0" borderId="3" xfId="20" applyNumberFormat="1" applyFont="1" applyBorder="1" applyAlignment="1">
      <alignment horizontal="center" wrapText="1"/>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Fill="1" applyBorder="1">
      <alignment/>
      <protection/>
    </xf>
    <xf numFmtId="2" fontId="5" fillId="0" borderId="1" xfId="20" applyNumberFormat="1" applyFont="1" applyBorder="1" applyAlignment="1">
      <alignment horizontal="center"/>
      <protection/>
    </xf>
    <xf numFmtId="2" fontId="2" fillId="0" borderId="1" xfId="20" applyNumberFormat="1" applyFont="1" applyBorder="1">
      <alignment/>
      <protection/>
    </xf>
    <xf numFmtId="0" fontId="2" fillId="0" borderId="1" xfId="20" applyFont="1" applyBorder="1">
      <alignment/>
      <protection/>
    </xf>
    <xf numFmtId="0" fontId="2" fillId="0" borderId="4" xfId="20" applyFont="1" applyBorder="1" applyAlignment="1">
      <alignment horizontal="center"/>
      <protection/>
    </xf>
    <xf numFmtId="0" fontId="2" fillId="0" borderId="8" xfId="20" applyFont="1" applyBorder="1" applyAlignment="1">
      <alignment horizontal="center"/>
      <protection/>
    </xf>
    <xf numFmtId="0" fontId="2" fillId="0" borderId="3" xfId="20" applyFont="1" applyBorder="1" applyAlignment="1">
      <alignment horizontal="center"/>
      <protection/>
    </xf>
    <xf numFmtId="2" fontId="2" fillId="0" borderId="2" xfId="20" applyNumberFormat="1" applyFont="1" applyBorder="1" applyAlignment="1">
      <alignment horizontal="right"/>
      <protection/>
    </xf>
    <xf numFmtId="0" fontId="2" fillId="0" borderId="0" xfId="20" applyFont="1" applyAlignment="1">
      <alignment horizontal="center"/>
      <protection/>
    </xf>
    <xf numFmtId="0" fontId="7" fillId="0" borderId="0" xfId="20" applyFont="1" applyAlignment="1">
      <alignment horizontal="center"/>
      <protection/>
    </xf>
    <xf numFmtId="0" fontId="2" fillId="0" borderId="4" xfId="20" applyFont="1" applyBorder="1" applyAlignment="1">
      <alignment horizontal="center"/>
      <protection/>
    </xf>
    <xf numFmtId="0" fontId="2" fillId="0" borderId="8" xfId="20" applyFont="1" applyBorder="1" applyAlignment="1">
      <alignment horizontal="center"/>
      <protection/>
    </xf>
    <xf numFmtId="0" fontId="2" fillId="0" borderId="3" xfId="20" applyFont="1" applyBorder="1" applyAlignment="1">
      <alignment horizontal="center"/>
      <protection/>
    </xf>
    <xf numFmtId="0" fontId="2" fillId="0" borderId="1" xfId="20" applyFont="1" applyBorder="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Percent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view="pageBreakPreview" zoomScaleSheetLayoutView="100" workbookViewId="0" topLeftCell="A24">
      <selection activeCell="G29" sqref="G29"/>
    </sheetView>
  </sheetViews>
  <sheetFormatPr defaultColWidth="9.140625" defaultRowHeight="15"/>
  <cols>
    <col min="1" max="1" width="7.57421875" style="4" customWidth="1"/>
    <col min="2" max="2" width="12.57421875" style="0" customWidth="1"/>
    <col min="3" max="3" width="69.57421875" style="4" customWidth="1"/>
    <col min="4" max="4" width="9.57421875" style="18" customWidth="1"/>
    <col min="5" max="5" width="13.00390625" style="35" customWidth="1"/>
    <col min="6" max="6" width="8.7109375" style="18" customWidth="1"/>
    <col min="7" max="7" width="18.00390625" style="4" customWidth="1"/>
    <col min="8" max="253" width="9.140625" style="4" customWidth="1"/>
    <col min="254" max="254" width="7.57421875" style="4" customWidth="1"/>
    <col min="255" max="255" width="49.28125" style="4" customWidth="1"/>
    <col min="256" max="256" width="8.7109375" style="4" customWidth="1"/>
    <col min="257" max="257" width="10.57421875" style="4" customWidth="1"/>
    <col min="258" max="258" width="9.28125" style="4" customWidth="1"/>
    <col min="259" max="259" width="12.28125" style="4" customWidth="1"/>
    <col min="260" max="260" width="21.7109375" style="4" bestFit="1" customWidth="1"/>
    <col min="261" max="261" width="11.140625" style="4" customWidth="1"/>
    <col min="262" max="262" width="10.8515625" style="4" customWidth="1"/>
    <col min="263" max="263" width="12.140625" style="4" customWidth="1"/>
    <col min="264" max="509" width="9.140625" style="4" customWidth="1"/>
    <col min="510" max="510" width="7.57421875" style="4" customWidth="1"/>
    <col min="511" max="511" width="49.28125" style="4" customWidth="1"/>
    <col min="512" max="512" width="8.7109375" style="4" customWidth="1"/>
    <col min="513" max="513" width="10.57421875" style="4" customWidth="1"/>
    <col min="514" max="514" width="9.28125" style="4" customWidth="1"/>
    <col min="515" max="515" width="12.28125" style="4" customWidth="1"/>
    <col min="516" max="516" width="21.7109375" style="4" bestFit="1" customWidth="1"/>
    <col min="517" max="517" width="11.140625" style="4" customWidth="1"/>
    <col min="518" max="518" width="10.8515625" style="4" customWidth="1"/>
    <col min="519" max="519" width="12.140625" style="4" customWidth="1"/>
    <col min="520" max="765" width="9.140625" style="4" customWidth="1"/>
    <col min="766" max="766" width="7.57421875" style="4" customWidth="1"/>
    <col min="767" max="767" width="49.28125" style="4" customWidth="1"/>
    <col min="768" max="768" width="8.7109375" style="4" customWidth="1"/>
    <col min="769" max="769" width="10.57421875" style="4" customWidth="1"/>
    <col min="770" max="770" width="9.28125" style="4" customWidth="1"/>
    <col min="771" max="771" width="12.28125" style="4" customWidth="1"/>
    <col min="772" max="772" width="21.7109375" style="4" bestFit="1" customWidth="1"/>
    <col min="773" max="773" width="11.140625" style="4" customWidth="1"/>
    <col min="774" max="774" width="10.8515625" style="4" customWidth="1"/>
    <col min="775" max="775" width="12.140625" style="4" customWidth="1"/>
    <col min="776" max="1021" width="9.140625" style="4" customWidth="1"/>
    <col min="1022" max="1022" width="7.57421875" style="4" customWidth="1"/>
    <col min="1023" max="1023" width="49.28125" style="4" customWidth="1"/>
    <col min="1024" max="1024" width="8.7109375" style="4" customWidth="1"/>
    <col min="1025" max="1025" width="10.57421875" style="4" customWidth="1"/>
    <col min="1026" max="1026" width="9.28125" style="4" customWidth="1"/>
    <col min="1027" max="1027" width="12.28125" style="4" customWidth="1"/>
    <col min="1028" max="1028" width="21.7109375" style="4" bestFit="1" customWidth="1"/>
    <col min="1029" max="1029" width="11.140625" style="4" customWidth="1"/>
    <col min="1030" max="1030" width="10.8515625" style="4" customWidth="1"/>
    <col min="1031" max="1031" width="12.140625" style="4" customWidth="1"/>
    <col min="1032" max="1277" width="9.140625" style="4" customWidth="1"/>
    <col min="1278" max="1278" width="7.57421875" style="4" customWidth="1"/>
    <col min="1279" max="1279" width="49.28125" style="4" customWidth="1"/>
    <col min="1280" max="1280" width="8.7109375" style="4" customWidth="1"/>
    <col min="1281" max="1281" width="10.57421875" style="4" customWidth="1"/>
    <col min="1282" max="1282" width="9.28125" style="4" customWidth="1"/>
    <col min="1283" max="1283" width="12.28125" style="4" customWidth="1"/>
    <col min="1284" max="1284" width="21.7109375" style="4" bestFit="1" customWidth="1"/>
    <col min="1285" max="1285" width="11.140625" style="4" customWidth="1"/>
    <col min="1286" max="1286" width="10.8515625" style="4" customWidth="1"/>
    <col min="1287" max="1287" width="12.140625" style="4" customWidth="1"/>
    <col min="1288" max="1533" width="9.140625" style="4" customWidth="1"/>
    <col min="1534" max="1534" width="7.57421875" style="4" customWidth="1"/>
    <col min="1535" max="1535" width="49.28125" style="4" customWidth="1"/>
    <col min="1536" max="1536" width="8.7109375" style="4" customWidth="1"/>
    <col min="1537" max="1537" width="10.57421875" style="4" customWidth="1"/>
    <col min="1538" max="1538" width="9.28125" style="4" customWidth="1"/>
    <col min="1539" max="1539" width="12.28125" style="4" customWidth="1"/>
    <col min="1540" max="1540" width="21.7109375" style="4" bestFit="1" customWidth="1"/>
    <col min="1541" max="1541" width="11.140625" style="4" customWidth="1"/>
    <col min="1542" max="1542" width="10.8515625" style="4" customWidth="1"/>
    <col min="1543" max="1543" width="12.140625" style="4" customWidth="1"/>
    <col min="1544" max="1789" width="9.140625" style="4" customWidth="1"/>
    <col min="1790" max="1790" width="7.57421875" style="4" customWidth="1"/>
    <col min="1791" max="1791" width="49.28125" style="4" customWidth="1"/>
    <col min="1792" max="1792" width="8.7109375" style="4" customWidth="1"/>
    <col min="1793" max="1793" width="10.57421875" style="4" customWidth="1"/>
    <col min="1794" max="1794" width="9.28125" style="4" customWidth="1"/>
    <col min="1795" max="1795" width="12.28125" style="4" customWidth="1"/>
    <col min="1796" max="1796" width="21.7109375" style="4" bestFit="1" customWidth="1"/>
    <col min="1797" max="1797" width="11.140625" style="4" customWidth="1"/>
    <col min="1798" max="1798" width="10.8515625" style="4" customWidth="1"/>
    <col min="1799" max="1799" width="12.140625" style="4" customWidth="1"/>
    <col min="1800" max="2045" width="9.140625" style="4" customWidth="1"/>
    <col min="2046" max="2046" width="7.57421875" style="4" customWidth="1"/>
    <col min="2047" max="2047" width="49.28125" style="4" customWidth="1"/>
    <col min="2048" max="2048" width="8.7109375" style="4" customWidth="1"/>
    <col min="2049" max="2049" width="10.57421875" style="4" customWidth="1"/>
    <col min="2050" max="2050" width="9.28125" style="4" customWidth="1"/>
    <col min="2051" max="2051" width="12.28125" style="4" customWidth="1"/>
    <col min="2052" max="2052" width="21.7109375" style="4" bestFit="1" customWidth="1"/>
    <col min="2053" max="2053" width="11.140625" style="4" customWidth="1"/>
    <col min="2054" max="2054" width="10.8515625" style="4" customWidth="1"/>
    <col min="2055" max="2055" width="12.140625" style="4" customWidth="1"/>
    <col min="2056" max="2301" width="9.140625" style="4" customWidth="1"/>
    <col min="2302" max="2302" width="7.57421875" style="4" customWidth="1"/>
    <col min="2303" max="2303" width="49.28125" style="4" customWidth="1"/>
    <col min="2304" max="2304" width="8.7109375" style="4" customWidth="1"/>
    <col min="2305" max="2305" width="10.57421875" style="4" customWidth="1"/>
    <col min="2306" max="2306" width="9.28125" style="4" customWidth="1"/>
    <col min="2307" max="2307" width="12.28125" style="4" customWidth="1"/>
    <col min="2308" max="2308" width="21.7109375" style="4" bestFit="1" customWidth="1"/>
    <col min="2309" max="2309" width="11.140625" style="4" customWidth="1"/>
    <col min="2310" max="2310" width="10.8515625" style="4" customWidth="1"/>
    <col min="2311" max="2311" width="12.140625" style="4" customWidth="1"/>
    <col min="2312" max="2557" width="9.140625" style="4" customWidth="1"/>
    <col min="2558" max="2558" width="7.57421875" style="4" customWidth="1"/>
    <col min="2559" max="2559" width="49.28125" style="4" customWidth="1"/>
    <col min="2560" max="2560" width="8.7109375" style="4" customWidth="1"/>
    <col min="2561" max="2561" width="10.57421875" style="4" customWidth="1"/>
    <col min="2562" max="2562" width="9.28125" style="4" customWidth="1"/>
    <col min="2563" max="2563" width="12.28125" style="4" customWidth="1"/>
    <col min="2564" max="2564" width="21.7109375" style="4" bestFit="1" customWidth="1"/>
    <col min="2565" max="2565" width="11.140625" style="4" customWidth="1"/>
    <col min="2566" max="2566" width="10.8515625" style="4" customWidth="1"/>
    <col min="2567" max="2567" width="12.140625" style="4" customWidth="1"/>
    <col min="2568" max="2813" width="9.140625" style="4" customWidth="1"/>
    <col min="2814" max="2814" width="7.57421875" style="4" customWidth="1"/>
    <col min="2815" max="2815" width="49.28125" style="4" customWidth="1"/>
    <col min="2816" max="2816" width="8.7109375" style="4" customWidth="1"/>
    <col min="2817" max="2817" width="10.57421875" style="4" customWidth="1"/>
    <col min="2818" max="2818" width="9.28125" style="4" customWidth="1"/>
    <col min="2819" max="2819" width="12.28125" style="4" customWidth="1"/>
    <col min="2820" max="2820" width="21.7109375" style="4" bestFit="1" customWidth="1"/>
    <col min="2821" max="2821" width="11.140625" style="4" customWidth="1"/>
    <col min="2822" max="2822" width="10.8515625" style="4" customWidth="1"/>
    <col min="2823" max="2823" width="12.140625" style="4" customWidth="1"/>
    <col min="2824" max="3069" width="9.140625" style="4" customWidth="1"/>
    <col min="3070" max="3070" width="7.57421875" style="4" customWidth="1"/>
    <col min="3071" max="3071" width="49.28125" style="4" customWidth="1"/>
    <col min="3072" max="3072" width="8.7109375" style="4" customWidth="1"/>
    <col min="3073" max="3073" width="10.57421875" style="4" customWidth="1"/>
    <col min="3074" max="3074" width="9.28125" style="4" customWidth="1"/>
    <col min="3075" max="3075" width="12.28125" style="4" customWidth="1"/>
    <col min="3076" max="3076" width="21.7109375" style="4" bestFit="1" customWidth="1"/>
    <col min="3077" max="3077" width="11.140625" style="4" customWidth="1"/>
    <col min="3078" max="3078" width="10.8515625" style="4" customWidth="1"/>
    <col min="3079" max="3079" width="12.140625" style="4" customWidth="1"/>
    <col min="3080" max="3325" width="9.140625" style="4" customWidth="1"/>
    <col min="3326" max="3326" width="7.57421875" style="4" customWidth="1"/>
    <col min="3327" max="3327" width="49.28125" style="4" customWidth="1"/>
    <col min="3328" max="3328" width="8.7109375" style="4" customWidth="1"/>
    <col min="3329" max="3329" width="10.57421875" style="4" customWidth="1"/>
    <col min="3330" max="3330" width="9.28125" style="4" customWidth="1"/>
    <col min="3331" max="3331" width="12.28125" style="4" customWidth="1"/>
    <col min="3332" max="3332" width="21.7109375" style="4" bestFit="1" customWidth="1"/>
    <col min="3333" max="3333" width="11.140625" style="4" customWidth="1"/>
    <col min="3334" max="3334" width="10.8515625" style="4" customWidth="1"/>
    <col min="3335" max="3335" width="12.140625" style="4" customWidth="1"/>
    <col min="3336" max="3581" width="9.140625" style="4" customWidth="1"/>
    <col min="3582" max="3582" width="7.57421875" style="4" customWidth="1"/>
    <col min="3583" max="3583" width="49.28125" style="4" customWidth="1"/>
    <col min="3584" max="3584" width="8.7109375" style="4" customWidth="1"/>
    <col min="3585" max="3585" width="10.57421875" style="4" customWidth="1"/>
    <col min="3586" max="3586" width="9.28125" style="4" customWidth="1"/>
    <col min="3587" max="3587" width="12.28125" style="4" customWidth="1"/>
    <col min="3588" max="3588" width="21.7109375" style="4" bestFit="1" customWidth="1"/>
    <col min="3589" max="3589" width="11.140625" style="4" customWidth="1"/>
    <col min="3590" max="3590" width="10.8515625" style="4" customWidth="1"/>
    <col min="3591" max="3591" width="12.140625" style="4" customWidth="1"/>
    <col min="3592" max="3837" width="9.140625" style="4" customWidth="1"/>
    <col min="3838" max="3838" width="7.57421875" style="4" customWidth="1"/>
    <col min="3839" max="3839" width="49.28125" style="4" customWidth="1"/>
    <col min="3840" max="3840" width="8.7109375" style="4" customWidth="1"/>
    <col min="3841" max="3841" width="10.57421875" style="4" customWidth="1"/>
    <col min="3842" max="3842" width="9.28125" style="4" customWidth="1"/>
    <col min="3843" max="3843" width="12.28125" style="4" customWidth="1"/>
    <col min="3844" max="3844" width="21.7109375" style="4" bestFit="1" customWidth="1"/>
    <col min="3845" max="3845" width="11.140625" style="4" customWidth="1"/>
    <col min="3846" max="3846" width="10.8515625" style="4" customWidth="1"/>
    <col min="3847" max="3847" width="12.140625" style="4" customWidth="1"/>
    <col min="3848" max="4093" width="9.140625" style="4" customWidth="1"/>
    <col min="4094" max="4094" width="7.57421875" style="4" customWidth="1"/>
    <col min="4095" max="4095" width="49.28125" style="4" customWidth="1"/>
    <col min="4096" max="4096" width="8.7109375" style="4" customWidth="1"/>
    <col min="4097" max="4097" width="10.57421875" style="4" customWidth="1"/>
    <col min="4098" max="4098" width="9.28125" style="4" customWidth="1"/>
    <col min="4099" max="4099" width="12.28125" style="4" customWidth="1"/>
    <col min="4100" max="4100" width="21.7109375" style="4" bestFit="1" customWidth="1"/>
    <col min="4101" max="4101" width="11.140625" style="4" customWidth="1"/>
    <col min="4102" max="4102" width="10.8515625" style="4" customWidth="1"/>
    <col min="4103" max="4103" width="12.140625" style="4" customWidth="1"/>
    <col min="4104" max="4349" width="9.140625" style="4" customWidth="1"/>
    <col min="4350" max="4350" width="7.57421875" style="4" customWidth="1"/>
    <col min="4351" max="4351" width="49.28125" style="4" customWidth="1"/>
    <col min="4352" max="4352" width="8.7109375" style="4" customWidth="1"/>
    <col min="4353" max="4353" width="10.57421875" style="4" customWidth="1"/>
    <col min="4354" max="4354" width="9.28125" style="4" customWidth="1"/>
    <col min="4355" max="4355" width="12.28125" style="4" customWidth="1"/>
    <col min="4356" max="4356" width="21.7109375" style="4" bestFit="1" customWidth="1"/>
    <col min="4357" max="4357" width="11.140625" style="4" customWidth="1"/>
    <col min="4358" max="4358" width="10.8515625" style="4" customWidth="1"/>
    <col min="4359" max="4359" width="12.140625" style="4" customWidth="1"/>
    <col min="4360" max="4605" width="9.140625" style="4" customWidth="1"/>
    <col min="4606" max="4606" width="7.57421875" style="4" customWidth="1"/>
    <col min="4607" max="4607" width="49.28125" style="4" customWidth="1"/>
    <col min="4608" max="4608" width="8.7109375" style="4" customWidth="1"/>
    <col min="4609" max="4609" width="10.57421875" style="4" customWidth="1"/>
    <col min="4610" max="4610" width="9.28125" style="4" customWidth="1"/>
    <col min="4611" max="4611" width="12.28125" style="4" customWidth="1"/>
    <col min="4612" max="4612" width="21.7109375" style="4" bestFit="1" customWidth="1"/>
    <col min="4613" max="4613" width="11.140625" style="4" customWidth="1"/>
    <col min="4614" max="4614" width="10.8515625" style="4" customWidth="1"/>
    <col min="4615" max="4615" width="12.140625" style="4" customWidth="1"/>
    <col min="4616" max="4861" width="9.140625" style="4" customWidth="1"/>
    <col min="4862" max="4862" width="7.57421875" style="4" customWidth="1"/>
    <col min="4863" max="4863" width="49.28125" style="4" customWidth="1"/>
    <col min="4864" max="4864" width="8.7109375" style="4" customWidth="1"/>
    <col min="4865" max="4865" width="10.57421875" style="4" customWidth="1"/>
    <col min="4866" max="4866" width="9.28125" style="4" customWidth="1"/>
    <col min="4867" max="4867" width="12.28125" style="4" customWidth="1"/>
    <col min="4868" max="4868" width="21.7109375" style="4" bestFit="1" customWidth="1"/>
    <col min="4869" max="4869" width="11.140625" style="4" customWidth="1"/>
    <col min="4870" max="4870" width="10.8515625" style="4" customWidth="1"/>
    <col min="4871" max="4871" width="12.140625" style="4" customWidth="1"/>
    <col min="4872" max="5117" width="9.140625" style="4" customWidth="1"/>
    <col min="5118" max="5118" width="7.57421875" style="4" customWidth="1"/>
    <col min="5119" max="5119" width="49.28125" style="4" customWidth="1"/>
    <col min="5120" max="5120" width="8.7109375" style="4" customWidth="1"/>
    <col min="5121" max="5121" width="10.57421875" style="4" customWidth="1"/>
    <col min="5122" max="5122" width="9.28125" style="4" customWidth="1"/>
    <col min="5123" max="5123" width="12.28125" style="4" customWidth="1"/>
    <col min="5124" max="5124" width="21.7109375" style="4" bestFit="1" customWidth="1"/>
    <col min="5125" max="5125" width="11.140625" style="4" customWidth="1"/>
    <col min="5126" max="5126" width="10.8515625" style="4" customWidth="1"/>
    <col min="5127" max="5127" width="12.140625" style="4" customWidth="1"/>
    <col min="5128" max="5373" width="9.140625" style="4" customWidth="1"/>
    <col min="5374" max="5374" width="7.57421875" style="4" customWidth="1"/>
    <col min="5375" max="5375" width="49.28125" style="4" customWidth="1"/>
    <col min="5376" max="5376" width="8.7109375" style="4" customWidth="1"/>
    <col min="5377" max="5377" width="10.57421875" style="4" customWidth="1"/>
    <col min="5378" max="5378" width="9.28125" style="4" customWidth="1"/>
    <col min="5379" max="5379" width="12.28125" style="4" customWidth="1"/>
    <col min="5380" max="5380" width="21.7109375" style="4" bestFit="1" customWidth="1"/>
    <col min="5381" max="5381" width="11.140625" style="4" customWidth="1"/>
    <col min="5382" max="5382" width="10.8515625" style="4" customWidth="1"/>
    <col min="5383" max="5383" width="12.140625" style="4" customWidth="1"/>
    <col min="5384" max="5629" width="9.140625" style="4" customWidth="1"/>
    <col min="5630" max="5630" width="7.57421875" style="4" customWidth="1"/>
    <col min="5631" max="5631" width="49.28125" style="4" customWidth="1"/>
    <col min="5632" max="5632" width="8.7109375" style="4" customWidth="1"/>
    <col min="5633" max="5633" width="10.57421875" style="4" customWidth="1"/>
    <col min="5634" max="5634" width="9.28125" style="4" customWidth="1"/>
    <col min="5635" max="5635" width="12.28125" style="4" customWidth="1"/>
    <col min="5636" max="5636" width="21.7109375" style="4" bestFit="1" customWidth="1"/>
    <col min="5637" max="5637" width="11.140625" style="4" customWidth="1"/>
    <col min="5638" max="5638" width="10.8515625" style="4" customWidth="1"/>
    <col min="5639" max="5639" width="12.140625" style="4" customWidth="1"/>
    <col min="5640" max="5885" width="9.140625" style="4" customWidth="1"/>
    <col min="5886" max="5886" width="7.57421875" style="4" customWidth="1"/>
    <col min="5887" max="5887" width="49.28125" style="4" customWidth="1"/>
    <col min="5888" max="5888" width="8.7109375" style="4" customWidth="1"/>
    <col min="5889" max="5889" width="10.57421875" style="4" customWidth="1"/>
    <col min="5890" max="5890" width="9.28125" style="4" customWidth="1"/>
    <col min="5891" max="5891" width="12.28125" style="4" customWidth="1"/>
    <col min="5892" max="5892" width="21.7109375" style="4" bestFit="1" customWidth="1"/>
    <col min="5893" max="5893" width="11.140625" style="4" customWidth="1"/>
    <col min="5894" max="5894" width="10.8515625" style="4" customWidth="1"/>
    <col min="5895" max="5895" width="12.140625" style="4" customWidth="1"/>
    <col min="5896" max="6141" width="9.140625" style="4" customWidth="1"/>
    <col min="6142" max="6142" width="7.57421875" style="4" customWidth="1"/>
    <col min="6143" max="6143" width="49.28125" style="4" customWidth="1"/>
    <col min="6144" max="6144" width="8.7109375" style="4" customWidth="1"/>
    <col min="6145" max="6145" width="10.57421875" style="4" customWidth="1"/>
    <col min="6146" max="6146" width="9.28125" style="4" customWidth="1"/>
    <col min="6147" max="6147" width="12.28125" style="4" customWidth="1"/>
    <col min="6148" max="6148" width="21.7109375" style="4" bestFit="1" customWidth="1"/>
    <col min="6149" max="6149" width="11.140625" style="4" customWidth="1"/>
    <col min="6150" max="6150" width="10.8515625" style="4" customWidth="1"/>
    <col min="6151" max="6151" width="12.140625" style="4" customWidth="1"/>
    <col min="6152" max="6397" width="9.140625" style="4" customWidth="1"/>
    <col min="6398" max="6398" width="7.57421875" style="4" customWidth="1"/>
    <col min="6399" max="6399" width="49.28125" style="4" customWidth="1"/>
    <col min="6400" max="6400" width="8.7109375" style="4" customWidth="1"/>
    <col min="6401" max="6401" width="10.57421875" style="4" customWidth="1"/>
    <col min="6402" max="6402" width="9.28125" style="4" customWidth="1"/>
    <col min="6403" max="6403" width="12.28125" style="4" customWidth="1"/>
    <col min="6404" max="6404" width="21.7109375" style="4" bestFit="1" customWidth="1"/>
    <col min="6405" max="6405" width="11.140625" style="4" customWidth="1"/>
    <col min="6406" max="6406" width="10.8515625" style="4" customWidth="1"/>
    <col min="6407" max="6407" width="12.140625" style="4" customWidth="1"/>
    <col min="6408" max="6653" width="9.140625" style="4" customWidth="1"/>
    <col min="6654" max="6654" width="7.57421875" style="4" customWidth="1"/>
    <col min="6655" max="6655" width="49.28125" style="4" customWidth="1"/>
    <col min="6656" max="6656" width="8.7109375" style="4" customWidth="1"/>
    <col min="6657" max="6657" width="10.57421875" style="4" customWidth="1"/>
    <col min="6658" max="6658" width="9.28125" style="4" customWidth="1"/>
    <col min="6659" max="6659" width="12.28125" style="4" customWidth="1"/>
    <col min="6660" max="6660" width="21.7109375" style="4" bestFit="1" customWidth="1"/>
    <col min="6661" max="6661" width="11.140625" style="4" customWidth="1"/>
    <col min="6662" max="6662" width="10.8515625" style="4" customWidth="1"/>
    <col min="6663" max="6663" width="12.140625" style="4" customWidth="1"/>
    <col min="6664" max="6909" width="9.140625" style="4" customWidth="1"/>
    <col min="6910" max="6910" width="7.57421875" style="4" customWidth="1"/>
    <col min="6911" max="6911" width="49.28125" style="4" customWidth="1"/>
    <col min="6912" max="6912" width="8.7109375" style="4" customWidth="1"/>
    <col min="6913" max="6913" width="10.57421875" style="4" customWidth="1"/>
    <col min="6914" max="6914" width="9.28125" style="4" customWidth="1"/>
    <col min="6915" max="6915" width="12.28125" style="4" customWidth="1"/>
    <col min="6916" max="6916" width="21.7109375" style="4" bestFit="1" customWidth="1"/>
    <col min="6917" max="6917" width="11.140625" style="4" customWidth="1"/>
    <col min="6918" max="6918" width="10.8515625" style="4" customWidth="1"/>
    <col min="6919" max="6919" width="12.140625" style="4" customWidth="1"/>
    <col min="6920" max="7165" width="9.140625" style="4" customWidth="1"/>
    <col min="7166" max="7166" width="7.57421875" style="4" customWidth="1"/>
    <col min="7167" max="7167" width="49.28125" style="4" customWidth="1"/>
    <col min="7168" max="7168" width="8.7109375" style="4" customWidth="1"/>
    <col min="7169" max="7169" width="10.57421875" style="4" customWidth="1"/>
    <col min="7170" max="7170" width="9.28125" style="4" customWidth="1"/>
    <col min="7171" max="7171" width="12.28125" style="4" customWidth="1"/>
    <col min="7172" max="7172" width="21.7109375" style="4" bestFit="1" customWidth="1"/>
    <col min="7173" max="7173" width="11.140625" style="4" customWidth="1"/>
    <col min="7174" max="7174" width="10.8515625" style="4" customWidth="1"/>
    <col min="7175" max="7175" width="12.140625" style="4" customWidth="1"/>
    <col min="7176" max="7421" width="9.140625" style="4" customWidth="1"/>
    <col min="7422" max="7422" width="7.57421875" style="4" customWidth="1"/>
    <col min="7423" max="7423" width="49.28125" style="4" customWidth="1"/>
    <col min="7424" max="7424" width="8.7109375" style="4" customWidth="1"/>
    <col min="7425" max="7425" width="10.57421875" style="4" customWidth="1"/>
    <col min="7426" max="7426" width="9.28125" style="4" customWidth="1"/>
    <col min="7427" max="7427" width="12.28125" style="4" customWidth="1"/>
    <col min="7428" max="7428" width="21.7109375" style="4" bestFit="1" customWidth="1"/>
    <col min="7429" max="7429" width="11.140625" style="4" customWidth="1"/>
    <col min="7430" max="7430" width="10.8515625" style="4" customWidth="1"/>
    <col min="7431" max="7431" width="12.140625" style="4" customWidth="1"/>
    <col min="7432" max="7677" width="9.140625" style="4" customWidth="1"/>
    <col min="7678" max="7678" width="7.57421875" style="4" customWidth="1"/>
    <col min="7679" max="7679" width="49.28125" style="4" customWidth="1"/>
    <col min="7680" max="7680" width="8.7109375" style="4" customWidth="1"/>
    <col min="7681" max="7681" width="10.57421875" style="4" customWidth="1"/>
    <col min="7682" max="7682" width="9.28125" style="4" customWidth="1"/>
    <col min="7683" max="7683" width="12.28125" style="4" customWidth="1"/>
    <col min="7684" max="7684" width="21.7109375" style="4" bestFit="1" customWidth="1"/>
    <col min="7685" max="7685" width="11.140625" style="4" customWidth="1"/>
    <col min="7686" max="7686" width="10.8515625" style="4" customWidth="1"/>
    <col min="7687" max="7687" width="12.140625" style="4" customWidth="1"/>
    <col min="7688" max="7933" width="9.140625" style="4" customWidth="1"/>
    <col min="7934" max="7934" width="7.57421875" style="4" customWidth="1"/>
    <col min="7935" max="7935" width="49.28125" style="4" customWidth="1"/>
    <col min="7936" max="7936" width="8.7109375" style="4" customWidth="1"/>
    <col min="7937" max="7937" width="10.57421875" style="4" customWidth="1"/>
    <col min="7938" max="7938" width="9.28125" style="4" customWidth="1"/>
    <col min="7939" max="7939" width="12.28125" style="4" customWidth="1"/>
    <col min="7940" max="7940" width="21.7109375" style="4" bestFit="1" customWidth="1"/>
    <col min="7941" max="7941" width="11.140625" style="4" customWidth="1"/>
    <col min="7942" max="7942" width="10.8515625" style="4" customWidth="1"/>
    <col min="7943" max="7943" width="12.140625" style="4" customWidth="1"/>
    <col min="7944" max="8189" width="9.140625" style="4" customWidth="1"/>
    <col min="8190" max="8190" width="7.57421875" style="4" customWidth="1"/>
    <col min="8191" max="8191" width="49.28125" style="4" customWidth="1"/>
    <col min="8192" max="8192" width="8.7109375" style="4" customWidth="1"/>
    <col min="8193" max="8193" width="10.57421875" style="4" customWidth="1"/>
    <col min="8194" max="8194" width="9.28125" style="4" customWidth="1"/>
    <col min="8195" max="8195" width="12.28125" style="4" customWidth="1"/>
    <col min="8196" max="8196" width="21.7109375" style="4" bestFit="1" customWidth="1"/>
    <col min="8197" max="8197" width="11.140625" style="4" customWidth="1"/>
    <col min="8198" max="8198" width="10.8515625" style="4" customWidth="1"/>
    <col min="8199" max="8199" width="12.140625" style="4" customWidth="1"/>
    <col min="8200" max="8445" width="9.140625" style="4" customWidth="1"/>
    <col min="8446" max="8446" width="7.57421875" style="4" customWidth="1"/>
    <col min="8447" max="8447" width="49.28125" style="4" customWidth="1"/>
    <col min="8448" max="8448" width="8.7109375" style="4" customWidth="1"/>
    <col min="8449" max="8449" width="10.57421875" style="4" customWidth="1"/>
    <col min="8450" max="8450" width="9.28125" style="4" customWidth="1"/>
    <col min="8451" max="8451" width="12.28125" style="4" customWidth="1"/>
    <col min="8452" max="8452" width="21.7109375" style="4" bestFit="1" customWidth="1"/>
    <col min="8453" max="8453" width="11.140625" style="4" customWidth="1"/>
    <col min="8454" max="8454" width="10.8515625" style="4" customWidth="1"/>
    <col min="8455" max="8455" width="12.140625" style="4" customWidth="1"/>
    <col min="8456" max="8701" width="9.140625" style="4" customWidth="1"/>
    <col min="8702" max="8702" width="7.57421875" style="4" customWidth="1"/>
    <col min="8703" max="8703" width="49.28125" style="4" customWidth="1"/>
    <col min="8704" max="8704" width="8.7109375" style="4" customWidth="1"/>
    <col min="8705" max="8705" width="10.57421875" style="4" customWidth="1"/>
    <col min="8706" max="8706" width="9.28125" style="4" customWidth="1"/>
    <col min="8707" max="8707" width="12.28125" style="4" customWidth="1"/>
    <col min="8708" max="8708" width="21.7109375" style="4" bestFit="1" customWidth="1"/>
    <col min="8709" max="8709" width="11.140625" style="4" customWidth="1"/>
    <col min="8710" max="8710" width="10.8515625" style="4" customWidth="1"/>
    <col min="8711" max="8711" width="12.140625" style="4" customWidth="1"/>
    <col min="8712" max="8957" width="9.140625" style="4" customWidth="1"/>
    <col min="8958" max="8958" width="7.57421875" style="4" customWidth="1"/>
    <col min="8959" max="8959" width="49.28125" style="4" customWidth="1"/>
    <col min="8960" max="8960" width="8.7109375" style="4" customWidth="1"/>
    <col min="8961" max="8961" width="10.57421875" style="4" customWidth="1"/>
    <col min="8962" max="8962" width="9.28125" style="4" customWidth="1"/>
    <col min="8963" max="8963" width="12.28125" style="4" customWidth="1"/>
    <col min="8964" max="8964" width="21.7109375" style="4" bestFit="1" customWidth="1"/>
    <col min="8965" max="8965" width="11.140625" style="4" customWidth="1"/>
    <col min="8966" max="8966" width="10.8515625" style="4" customWidth="1"/>
    <col min="8967" max="8967" width="12.140625" style="4" customWidth="1"/>
    <col min="8968" max="9213" width="9.140625" style="4" customWidth="1"/>
    <col min="9214" max="9214" width="7.57421875" style="4" customWidth="1"/>
    <col min="9215" max="9215" width="49.28125" style="4" customWidth="1"/>
    <col min="9216" max="9216" width="8.7109375" style="4" customWidth="1"/>
    <col min="9217" max="9217" width="10.57421875" style="4" customWidth="1"/>
    <col min="9218" max="9218" width="9.28125" style="4" customWidth="1"/>
    <col min="9219" max="9219" width="12.28125" style="4" customWidth="1"/>
    <col min="9220" max="9220" width="21.7109375" style="4" bestFit="1" customWidth="1"/>
    <col min="9221" max="9221" width="11.140625" style="4" customWidth="1"/>
    <col min="9222" max="9222" width="10.8515625" style="4" customWidth="1"/>
    <col min="9223" max="9223" width="12.140625" style="4" customWidth="1"/>
    <col min="9224" max="9469" width="9.140625" style="4" customWidth="1"/>
    <col min="9470" max="9470" width="7.57421875" style="4" customWidth="1"/>
    <col min="9471" max="9471" width="49.28125" style="4" customWidth="1"/>
    <col min="9472" max="9472" width="8.7109375" style="4" customWidth="1"/>
    <col min="9473" max="9473" width="10.57421875" style="4" customWidth="1"/>
    <col min="9474" max="9474" width="9.28125" style="4" customWidth="1"/>
    <col min="9475" max="9475" width="12.28125" style="4" customWidth="1"/>
    <col min="9476" max="9476" width="21.7109375" style="4" bestFit="1" customWidth="1"/>
    <col min="9477" max="9477" width="11.140625" style="4" customWidth="1"/>
    <col min="9478" max="9478" width="10.8515625" style="4" customWidth="1"/>
    <col min="9479" max="9479" width="12.140625" style="4" customWidth="1"/>
    <col min="9480" max="9725" width="9.140625" style="4" customWidth="1"/>
    <col min="9726" max="9726" width="7.57421875" style="4" customWidth="1"/>
    <col min="9727" max="9727" width="49.28125" style="4" customWidth="1"/>
    <col min="9728" max="9728" width="8.7109375" style="4" customWidth="1"/>
    <col min="9729" max="9729" width="10.57421875" style="4" customWidth="1"/>
    <col min="9730" max="9730" width="9.28125" style="4" customWidth="1"/>
    <col min="9731" max="9731" width="12.28125" style="4" customWidth="1"/>
    <col min="9732" max="9732" width="21.7109375" style="4" bestFit="1" customWidth="1"/>
    <col min="9733" max="9733" width="11.140625" style="4" customWidth="1"/>
    <col min="9734" max="9734" width="10.8515625" style="4" customWidth="1"/>
    <col min="9735" max="9735" width="12.140625" style="4" customWidth="1"/>
    <col min="9736" max="9981" width="9.140625" style="4" customWidth="1"/>
    <col min="9982" max="9982" width="7.57421875" style="4" customWidth="1"/>
    <col min="9983" max="9983" width="49.28125" style="4" customWidth="1"/>
    <col min="9984" max="9984" width="8.7109375" style="4" customWidth="1"/>
    <col min="9985" max="9985" width="10.57421875" style="4" customWidth="1"/>
    <col min="9986" max="9986" width="9.28125" style="4" customWidth="1"/>
    <col min="9987" max="9987" width="12.28125" style="4" customWidth="1"/>
    <col min="9988" max="9988" width="21.7109375" style="4" bestFit="1" customWidth="1"/>
    <col min="9989" max="9989" width="11.140625" style="4" customWidth="1"/>
    <col min="9990" max="9990" width="10.8515625" style="4" customWidth="1"/>
    <col min="9991" max="9991" width="12.140625" style="4" customWidth="1"/>
    <col min="9992" max="10237" width="9.140625" style="4" customWidth="1"/>
    <col min="10238" max="10238" width="7.57421875" style="4" customWidth="1"/>
    <col min="10239" max="10239" width="49.28125" style="4" customWidth="1"/>
    <col min="10240" max="10240" width="8.7109375" style="4" customWidth="1"/>
    <col min="10241" max="10241" width="10.57421875" style="4" customWidth="1"/>
    <col min="10242" max="10242" width="9.28125" style="4" customWidth="1"/>
    <col min="10243" max="10243" width="12.28125" style="4" customWidth="1"/>
    <col min="10244" max="10244" width="21.7109375" style="4" bestFit="1" customWidth="1"/>
    <col min="10245" max="10245" width="11.140625" style="4" customWidth="1"/>
    <col min="10246" max="10246" width="10.8515625" style="4" customWidth="1"/>
    <col min="10247" max="10247" width="12.140625" style="4" customWidth="1"/>
    <col min="10248" max="10493" width="9.140625" style="4" customWidth="1"/>
    <col min="10494" max="10494" width="7.57421875" style="4" customWidth="1"/>
    <col min="10495" max="10495" width="49.28125" style="4" customWidth="1"/>
    <col min="10496" max="10496" width="8.7109375" style="4" customWidth="1"/>
    <col min="10497" max="10497" width="10.57421875" style="4" customWidth="1"/>
    <col min="10498" max="10498" width="9.28125" style="4" customWidth="1"/>
    <col min="10499" max="10499" width="12.28125" style="4" customWidth="1"/>
    <col min="10500" max="10500" width="21.7109375" style="4" bestFit="1" customWidth="1"/>
    <col min="10501" max="10501" width="11.140625" style="4" customWidth="1"/>
    <col min="10502" max="10502" width="10.8515625" style="4" customWidth="1"/>
    <col min="10503" max="10503" width="12.140625" style="4" customWidth="1"/>
    <col min="10504" max="10749" width="9.140625" style="4" customWidth="1"/>
    <col min="10750" max="10750" width="7.57421875" style="4" customWidth="1"/>
    <col min="10751" max="10751" width="49.28125" style="4" customWidth="1"/>
    <col min="10752" max="10752" width="8.7109375" style="4" customWidth="1"/>
    <col min="10753" max="10753" width="10.57421875" style="4" customWidth="1"/>
    <col min="10754" max="10754" width="9.28125" style="4" customWidth="1"/>
    <col min="10755" max="10755" width="12.28125" style="4" customWidth="1"/>
    <col min="10756" max="10756" width="21.7109375" style="4" bestFit="1" customWidth="1"/>
    <col min="10757" max="10757" width="11.140625" style="4" customWidth="1"/>
    <col min="10758" max="10758" width="10.8515625" style="4" customWidth="1"/>
    <col min="10759" max="10759" width="12.140625" style="4" customWidth="1"/>
    <col min="10760" max="11005" width="9.140625" style="4" customWidth="1"/>
    <col min="11006" max="11006" width="7.57421875" style="4" customWidth="1"/>
    <col min="11007" max="11007" width="49.28125" style="4" customWidth="1"/>
    <col min="11008" max="11008" width="8.7109375" style="4" customWidth="1"/>
    <col min="11009" max="11009" width="10.57421875" style="4" customWidth="1"/>
    <col min="11010" max="11010" width="9.28125" style="4" customWidth="1"/>
    <col min="11011" max="11011" width="12.28125" style="4" customWidth="1"/>
    <col min="11012" max="11012" width="21.7109375" style="4" bestFit="1" customWidth="1"/>
    <col min="11013" max="11013" width="11.140625" style="4" customWidth="1"/>
    <col min="11014" max="11014" width="10.8515625" style="4" customWidth="1"/>
    <col min="11015" max="11015" width="12.140625" style="4" customWidth="1"/>
    <col min="11016" max="11261" width="9.140625" style="4" customWidth="1"/>
    <col min="11262" max="11262" width="7.57421875" style="4" customWidth="1"/>
    <col min="11263" max="11263" width="49.28125" style="4" customWidth="1"/>
    <col min="11264" max="11264" width="8.7109375" style="4" customWidth="1"/>
    <col min="11265" max="11265" width="10.57421875" style="4" customWidth="1"/>
    <col min="11266" max="11266" width="9.28125" style="4" customWidth="1"/>
    <col min="11267" max="11267" width="12.28125" style="4" customWidth="1"/>
    <col min="11268" max="11268" width="21.7109375" style="4" bestFit="1" customWidth="1"/>
    <col min="11269" max="11269" width="11.140625" style="4" customWidth="1"/>
    <col min="11270" max="11270" width="10.8515625" style="4" customWidth="1"/>
    <col min="11271" max="11271" width="12.140625" style="4" customWidth="1"/>
    <col min="11272" max="11517" width="9.140625" style="4" customWidth="1"/>
    <col min="11518" max="11518" width="7.57421875" style="4" customWidth="1"/>
    <col min="11519" max="11519" width="49.28125" style="4" customWidth="1"/>
    <col min="11520" max="11520" width="8.7109375" style="4" customWidth="1"/>
    <col min="11521" max="11521" width="10.57421875" style="4" customWidth="1"/>
    <col min="11522" max="11522" width="9.28125" style="4" customWidth="1"/>
    <col min="11523" max="11523" width="12.28125" style="4" customWidth="1"/>
    <col min="11524" max="11524" width="21.7109375" style="4" bestFit="1" customWidth="1"/>
    <col min="11525" max="11525" width="11.140625" style="4" customWidth="1"/>
    <col min="11526" max="11526" width="10.8515625" style="4" customWidth="1"/>
    <col min="11527" max="11527" width="12.140625" style="4" customWidth="1"/>
    <col min="11528" max="11773" width="9.140625" style="4" customWidth="1"/>
    <col min="11774" max="11774" width="7.57421875" style="4" customWidth="1"/>
    <col min="11775" max="11775" width="49.28125" style="4" customWidth="1"/>
    <col min="11776" max="11776" width="8.7109375" style="4" customWidth="1"/>
    <col min="11777" max="11777" width="10.57421875" style="4" customWidth="1"/>
    <col min="11778" max="11778" width="9.28125" style="4" customWidth="1"/>
    <col min="11779" max="11779" width="12.28125" style="4" customWidth="1"/>
    <col min="11780" max="11780" width="21.7109375" style="4" bestFit="1" customWidth="1"/>
    <col min="11781" max="11781" width="11.140625" style="4" customWidth="1"/>
    <col min="11782" max="11782" width="10.8515625" style="4" customWidth="1"/>
    <col min="11783" max="11783" width="12.140625" style="4" customWidth="1"/>
    <col min="11784" max="12029" width="9.140625" style="4" customWidth="1"/>
    <col min="12030" max="12030" width="7.57421875" style="4" customWidth="1"/>
    <col min="12031" max="12031" width="49.28125" style="4" customWidth="1"/>
    <col min="12032" max="12032" width="8.7109375" style="4" customWidth="1"/>
    <col min="12033" max="12033" width="10.57421875" style="4" customWidth="1"/>
    <col min="12034" max="12034" width="9.28125" style="4" customWidth="1"/>
    <col min="12035" max="12035" width="12.28125" style="4" customWidth="1"/>
    <col min="12036" max="12036" width="21.7109375" style="4" bestFit="1" customWidth="1"/>
    <col min="12037" max="12037" width="11.140625" style="4" customWidth="1"/>
    <col min="12038" max="12038" width="10.8515625" style="4" customWidth="1"/>
    <col min="12039" max="12039" width="12.140625" style="4" customWidth="1"/>
    <col min="12040" max="12285" width="9.140625" style="4" customWidth="1"/>
    <col min="12286" max="12286" width="7.57421875" style="4" customWidth="1"/>
    <col min="12287" max="12287" width="49.28125" style="4" customWidth="1"/>
    <col min="12288" max="12288" width="8.7109375" style="4" customWidth="1"/>
    <col min="12289" max="12289" width="10.57421875" style="4" customWidth="1"/>
    <col min="12290" max="12290" width="9.28125" style="4" customWidth="1"/>
    <col min="12291" max="12291" width="12.28125" style="4" customWidth="1"/>
    <col min="12292" max="12292" width="21.7109375" style="4" bestFit="1" customWidth="1"/>
    <col min="12293" max="12293" width="11.140625" style="4" customWidth="1"/>
    <col min="12294" max="12294" width="10.8515625" style="4" customWidth="1"/>
    <col min="12295" max="12295" width="12.140625" style="4" customWidth="1"/>
    <col min="12296" max="12541" width="9.140625" style="4" customWidth="1"/>
    <col min="12542" max="12542" width="7.57421875" style="4" customWidth="1"/>
    <col min="12543" max="12543" width="49.28125" style="4" customWidth="1"/>
    <col min="12544" max="12544" width="8.7109375" style="4" customWidth="1"/>
    <col min="12545" max="12545" width="10.57421875" style="4" customWidth="1"/>
    <col min="12546" max="12546" width="9.28125" style="4" customWidth="1"/>
    <col min="12547" max="12547" width="12.28125" style="4" customWidth="1"/>
    <col min="12548" max="12548" width="21.7109375" style="4" bestFit="1" customWidth="1"/>
    <col min="12549" max="12549" width="11.140625" style="4" customWidth="1"/>
    <col min="12550" max="12550" width="10.8515625" style="4" customWidth="1"/>
    <col min="12551" max="12551" width="12.140625" style="4" customWidth="1"/>
    <col min="12552" max="12797" width="9.140625" style="4" customWidth="1"/>
    <col min="12798" max="12798" width="7.57421875" style="4" customWidth="1"/>
    <col min="12799" max="12799" width="49.28125" style="4" customWidth="1"/>
    <col min="12800" max="12800" width="8.7109375" style="4" customWidth="1"/>
    <col min="12801" max="12801" width="10.57421875" style="4" customWidth="1"/>
    <col min="12802" max="12802" width="9.28125" style="4" customWidth="1"/>
    <col min="12803" max="12803" width="12.28125" style="4" customWidth="1"/>
    <col min="12804" max="12804" width="21.7109375" style="4" bestFit="1" customWidth="1"/>
    <col min="12805" max="12805" width="11.140625" style="4" customWidth="1"/>
    <col min="12806" max="12806" width="10.8515625" style="4" customWidth="1"/>
    <col min="12807" max="12807" width="12.140625" style="4" customWidth="1"/>
    <col min="12808" max="13053" width="9.140625" style="4" customWidth="1"/>
    <col min="13054" max="13054" width="7.57421875" style="4" customWidth="1"/>
    <col min="13055" max="13055" width="49.28125" style="4" customWidth="1"/>
    <col min="13056" max="13056" width="8.7109375" style="4" customWidth="1"/>
    <col min="13057" max="13057" width="10.57421875" style="4" customWidth="1"/>
    <col min="13058" max="13058" width="9.28125" style="4" customWidth="1"/>
    <col min="13059" max="13059" width="12.28125" style="4" customWidth="1"/>
    <col min="13060" max="13060" width="21.7109375" style="4" bestFit="1" customWidth="1"/>
    <col min="13061" max="13061" width="11.140625" style="4" customWidth="1"/>
    <col min="13062" max="13062" width="10.8515625" style="4" customWidth="1"/>
    <col min="13063" max="13063" width="12.140625" style="4" customWidth="1"/>
    <col min="13064" max="13309" width="9.140625" style="4" customWidth="1"/>
    <col min="13310" max="13310" width="7.57421875" style="4" customWidth="1"/>
    <col min="13311" max="13311" width="49.28125" style="4" customWidth="1"/>
    <col min="13312" max="13312" width="8.7109375" style="4" customWidth="1"/>
    <col min="13313" max="13313" width="10.57421875" style="4" customWidth="1"/>
    <col min="13314" max="13314" width="9.28125" style="4" customWidth="1"/>
    <col min="13315" max="13315" width="12.28125" style="4" customWidth="1"/>
    <col min="13316" max="13316" width="21.7109375" style="4" bestFit="1" customWidth="1"/>
    <col min="13317" max="13317" width="11.140625" style="4" customWidth="1"/>
    <col min="13318" max="13318" width="10.8515625" style="4" customWidth="1"/>
    <col min="13319" max="13319" width="12.140625" style="4" customWidth="1"/>
    <col min="13320" max="13565" width="9.140625" style="4" customWidth="1"/>
    <col min="13566" max="13566" width="7.57421875" style="4" customWidth="1"/>
    <col min="13567" max="13567" width="49.28125" style="4" customWidth="1"/>
    <col min="13568" max="13568" width="8.7109375" style="4" customWidth="1"/>
    <col min="13569" max="13569" width="10.57421875" style="4" customWidth="1"/>
    <col min="13570" max="13570" width="9.28125" style="4" customWidth="1"/>
    <col min="13571" max="13571" width="12.28125" style="4" customWidth="1"/>
    <col min="13572" max="13572" width="21.7109375" style="4" bestFit="1" customWidth="1"/>
    <col min="13573" max="13573" width="11.140625" style="4" customWidth="1"/>
    <col min="13574" max="13574" width="10.8515625" style="4" customWidth="1"/>
    <col min="13575" max="13575" width="12.140625" style="4" customWidth="1"/>
    <col min="13576" max="13821" width="9.140625" style="4" customWidth="1"/>
    <col min="13822" max="13822" width="7.57421875" style="4" customWidth="1"/>
    <col min="13823" max="13823" width="49.28125" style="4" customWidth="1"/>
    <col min="13824" max="13824" width="8.7109375" style="4" customWidth="1"/>
    <col min="13825" max="13825" width="10.57421875" style="4" customWidth="1"/>
    <col min="13826" max="13826" width="9.28125" style="4" customWidth="1"/>
    <col min="13827" max="13827" width="12.28125" style="4" customWidth="1"/>
    <col min="13828" max="13828" width="21.7109375" style="4" bestFit="1" customWidth="1"/>
    <col min="13829" max="13829" width="11.140625" style="4" customWidth="1"/>
    <col min="13830" max="13830" width="10.8515625" style="4" customWidth="1"/>
    <col min="13831" max="13831" width="12.140625" style="4" customWidth="1"/>
    <col min="13832" max="14077" width="9.140625" style="4" customWidth="1"/>
    <col min="14078" max="14078" width="7.57421875" style="4" customWidth="1"/>
    <col min="14079" max="14079" width="49.28125" style="4" customWidth="1"/>
    <col min="14080" max="14080" width="8.7109375" style="4" customWidth="1"/>
    <col min="14081" max="14081" width="10.57421875" style="4" customWidth="1"/>
    <col min="14082" max="14082" width="9.28125" style="4" customWidth="1"/>
    <col min="14083" max="14083" width="12.28125" style="4" customWidth="1"/>
    <col min="14084" max="14084" width="21.7109375" style="4" bestFit="1" customWidth="1"/>
    <col min="14085" max="14085" width="11.140625" style="4" customWidth="1"/>
    <col min="14086" max="14086" width="10.8515625" style="4" customWidth="1"/>
    <col min="14087" max="14087" width="12.140625" style="4" customWidth="1"/>
    <col min="14088" max="14333" width="9.140625" style="4" customWidth="1"/>
    <col min="14334" max="14334" width="7.57421875" style="4" customWidth="1"/>
    <col min="14335" max="14335" width="49.28125" style="4" customWidth="1"/>
    <col min="14336" max="14336" width="8.7109375" style="4" customWidth="1"/>
    <col min="14337" max="14337" width="10.57421875" style="4" customWidth="1"/>
    <col min="14338" max="14338" width="9.28125" style="4" customWidth="1"/>
    <col min="14339" max="14339" width="12.28125" style="4" customWidth="1"/>
    <col min="14340" max="14340" width="21.7109375" style="4" bestFit="1" customWidth="1"/>
    <col min="14341" max="14341" width="11.140625" style="4" customWidth="1"/>
    <col min="14342" max="14342" width="10.8515625" style="4" customWidth="1"/>
    <col min="14343" max="14343" width="12.140625" style="4" customWidth="1"/>
    <col min="14344" max="14589" width="9.140625" style="4" customWidth="1"/>
    <col min="14590" max="14590" width="7.57421875" style="4" customWidth="1"/>
    <col min="14591" max="14591" width="49.28125" style="4" customWidth="1"/>
    <col min="14592" max="14592" width="8.7109375" style="4" customWidth="1"/>
    <col min="14593" max="14593" width="10.57421875" style="4" customWidth="1"/>
    <col min="14594" max="14594" width="9.28125" style="4" customWidth="1"/>
    <col min="14595" max="14595" width="12.28125" style="4" customWidth="1"/>
    <col min="14596" max="14596" width="21.7109375" style="4" bestFit="1" customWidth="1"/>
    <col min="14597" max="14597" width="11.140625" style="4" customWidth="1"/>
    <col min="14598" max="14598" width="10.8515625" style="4" customWidth="1"/>
    <col min="14599" max="14599" width="12.140625" style="4" customWidth="1"/>
    <col min="14600" max="14845" width="9.140625" style="4" customWidth="1"/>
    <col min="14846" max="14846" width="7.57421875" style="4" customWidth="1"/>
    <col min="14847" max="14847" width="49.28125" style="4" customWidth="1"/>
    <col min="14848" max="14848" width="8.7109375" style="4" customWidth="1"/>
    <col min="14849" max="14849" width="10.57421875" style="4" customWidth="1"/>
    <col min="14850" max="14850" width="9.28125" style="4" customWidth="1"/>
    <col min="14851" max="14851" width="12.28125" style="4" customWidth="1"/>
    <col min="14852" max="14852" width="21.7109375" style="4" bestFit="1" customWidth="1"/>
    <col min="14853" max="14853" width="11.140625" style="4" customWidth="1"/>
    <col min="14854" max="14854" width="10.8515625" style="4" customWidth="1"/>
    <col min="14855" max="14855" width="12.140625" style="4" customWidth="1"/>
    <col min="14856" max="15101" width="9.140625" style="4" customWidth="1"/>
    <col min="15102" max="15102" width="7.57421875" style="4" customWidth="1"/>
    <col min="15103" max="15103" width="49.28125" style="4" customWidth="1"/>
    <col min="15104" max="15104" width="8.7109375" style="4" customWidth="1"/>
    <col min="15105" max="15105" width="10.57421875" style="4" customWidth="1"/>
    <col min="15106" max="15106" width="9.28125" style="4" customWidth="1"/>
    <col min="15107" max="15107" width="12.28125" style="4" customWidth="1"/>
    <col min="15108" max="15108" width="21.7109375" style="4" bestFit="1" customWidth="1"/>
    <col min="15109" max="15109" width="11.140625" style="4" customWidth="1"/>
    <col min="15110" max="15110" width="10.8515625" style="4" customWidth="1"/>
    <col min="15111" max="15111" width="12.140625" style="4" customWidth="1"/>
    <col min="15112" max="15357" width="9.140625" style="4" customWidth="1"/>
    <col min="15358" max="15358" width="7.57421875" style="4" customWidth="1"/>
    <col min="15359" max="15359" width="49.28125" style="4" customWidth="1"/>
    <col min="15360" max="15360" width="8.7109375" style="4" customWidth="1"/>
    <col min="15361" max="15361" width="10.57421875" style="4" customWidth="1"/>
    <col min="15362" max="15362" width="9.28125" style="4" customWidth="1"/>
    <col min="15363" max="15363" width="12.28125" style="4" customWidth="1"/>
    <col min="15364" max="15364" width="21.7109375" style="4" bestFit="1" customWidth="1"/>
    <col min="15365" max="15365" width="11.140625" style="4" customWidth="1"/>
    <col min="15366" max="15366" width="10.8515625" style="4" customWidth="1"/>
    <col min="15367" max="15367" width="12.140625" style="4" customWidth="1"/>
    <col min="15368" max="15613" width="9.140625" style="4" customWidth="1"/>
    <col min="15614" max="15614" width="7.57421875" style="4" customWidth="1"/>
    <col min="15615" max="15615" width="49.28125" style="4" customWidth="1"/>
    <col min="15616" max="15616" width="8.7109375" style="4" customWidth="1"/>
    <col min="15617" max="15617" width="10.57421875" style="4" customWidth="1"/>
    <col min="15618" max="15618" width="9.28125" style="4" customWidth="1"/>
    <col min="15619" max="15619" width="12.28125" style="4" customWidth="1"/>
    <col min="15620" max="15620" width="21.7109375" style="4" bestFit="1" customWidth="1"/>
    <col min="15621" max="15621" width="11.140625" style="4" customWidth="1"/>
    <col min="15622" max="15622" width="10.8515625" style="4" customWidth="1"/>
    <col min="15623" max="15623" width="12.140625" style="4" customWidth="1"/>
    <col min="15624" max="15869" width="9.140625" style="4" customWidth="1"/>
    <col min="15870" max="15870" width="7.57421875" style="4" customWidth="1"/>
    <col min="15871" max="15871" width="49.28125" style="4" customWidth="1"/>
    <col min="15872" max="15872" width="8.7109375" style="4" customWidth="1"/>
    <col min="15873" max="15873" width="10.57421875" style="4" customWidth="1"/>
    <col min="15874" max="15874" width="9.28125" style="4" customWidth="1"/>
    <col min="15875" max="15875" width="12.28125" style="4" customWidth="1"/>
    <col min="15876" max="15876" width="21.7109375" style="4" bestFit="1" customWidth="1"/>
    <col min="15877" max="15877" width="11.140625" style="4" customWidth="1"/>
    <col min="15878" max="15878" width="10.8515625" style="4" customWidth="1"/>
    <col min="15879" max="15879" width="12.140625" style="4" customWidth="1"/>
    <col min="15880" max="16125" width="9.140625" style="4" customWidth="1"/>
    <col min="16126" max="16126" width="7.57421875" style="4" customWidth="1"/>
    <col min="16127" max="16127" width="49.28125" style="4" customWidth="1"/>
    <col min="16128" max="16128" width="8.7109375" style="4" customWidth="1"/>
    <col min="16129" max="16129" width="10.57421875" style="4" customWidth="1"/>
    <col min="16130" max="16130" width="9.28125" style="4" customWidth="1"/>
    <col min="16131" max="16131" width="12.28125" style="4" customWidth="1"/>
    <col min="16132" max="16132" width="21.7109375" style="4" bestFit="1" customWidth="1"/>
    <col min="16133" max="16133" width="11.140625" style="4" customWidth="1"/>
    <col min="16134" max="16134" width="10.8515625" style="4" customWidth="1"/>
    <col min="16135" max="16135" width="12.140625" style="4" customWidth="1"/>
    <col min="16136" max="16384" width="9.140625" style="4" customWidth="1"/>
  </cols>
  <sheetData>
    <row r="1" spans="3:7" ht="15.75">
      <c r="C1" s="62" t="s">
        <v>189</v>
      </c>
      <c r="D1" s="62"/>
      <c r="E1" s="62"/>
      <c r="F1" s="62"/>
      <c r="G1" s="62"/>
    </row>
    <row r="2" spans="3:7" ht="15">
      <c r="C2" s="63" t="s">
        <v>188</v>
      </c>
      <c r="D2" s="63"/>
      <c r="E2" s="63"/>
      <c r="F2" s="63"/>
      <c r="G2" s="63"/>
    </row>
    <row r="3" spans="3:7" ht="28.5" customHeight="1">
      <c r="C3" s="5" t="s">
        <v>151</v>
      </c>
      <c r="D3" s="39"/>
      <c r="E3" s="37" t="s">
        <v>183</v>
      </c>
      <c r="F3" s="37"/>
      <c r="G3" s="6"/>
    </row>
    <row r="4" spans="1:7" s="22" customFormat="1" ht="33.75" customHeight="1">
      <c r="A4" s="24" t="s">
        <v>3</v>
      </c>
      <c r="B4" s="27" t="s">
        <v>154</v>
      </c>
      <c r="C4" s="19" t="s">
        <v>137</v>
      </c>
      <c r="D4" s="21" t="s">
        <v>138</v>
      </c>
      <c r="E4" s="19" t="s">
        <v>139</v>
      </c>
      <c r="F4" s="19" t="s">
        <v>140</v>
      </c>
      <c r="G4" s="20" t="s">
        <v>141</v>
      </c>
    </row>
    <row r="5" spans="1:7" ht="103.5">
      <c r="A5" s="25">
        <v>1</v>
      </c>
      <c r="B5" s="45" t="s">
        <v>174</v>
      </c>
      <c r="C5" s="8" t="s">
        <v>184</v>
      </c>
      <c r="D5" s="46">
        <v>5.1</v>
      </c>
      <c r="E5" s="47">
        <v>795.31</v>
      </c>
      <c r="F5" s="11" t="s">
        <v>168</v>
      </c>
      <c r="G5" s="48">
        <f>E5*D5</f>
        <v>4056.080999999999</v>
      </c>
    </row>
    <row r="6" spans="1:7" ht="72" customHeight="1">
      <c r="A6" s="25">
        <v>2</v>
      </c>
      <c r="B6" s="45" t="s">
        <v>175</v>
      </c>
      <c r="C6" s="8" t="s">
        <v>182</v>
      </c>
      <c r="D6" s="46">
        <v>0.51</v>
      </c>
      <c r="E6" s="47">
        <v>3709</v>
      </c>
      <c r="F6" s="11" t="s">
        <v>168</v>
      </c>
      <c r="G6" s="48">
        <f aca="true" t="shared" si="0" ref="G6:G8">E6*D6</f>
        <v>1891.5900000000001</v>
      </c>
    </row>
    <row r="7" spans="1:7" ht="72" customHeight="1">
      <c r="A7" s="25">
        <v>3</v>
      </c>
      <c r="B7" s="45" t="s">
        <v>176</v>
      </c>
      <c r="C7" s="8" t="s">
        <v>185</v>
      </c>
      <c r="D7" s="46">
        <v>3.82</v>
      </c>
      <c r="E7" s="47">
        <v>5147.77</v>
      </c>
      <c r="F7" s="11" t="s">
        <v>168</v>
      </c>
      <c r="G7" s="48">
        <f>E7*D7</f>
        <v>19664.4814</v>
      </c>
    </row>
    <row r="8" spans="1:7" ht="69">
      <c r="A8" s="11">
        <v>4</v>
      </c>
      <c r="B8" s="45" t="s">
        <v>177</v>
      </c>
      <c r="C8" s="8" t="s">
        <v>152</v>
      </c>
      <c r="D8" s="55">
        <v>61.25</v>
      </c>
      <c r="E8" s="47">
        <v>1424.8</v>
      </c>
      <c r="F8" s="11" t="s">
        <v>169</v>
      </c>
      <c r="G8" s="48">
        <f t="shared" si="0"/>
        <v>87269</v>
      </c>
    </row>
    <row r="9" spans="1:7" ht="17.25">
      <c r="A9" s="11"/>
      <c r="B9" s="26"/>
      <c r="C9" s="8" t="s">
        <v>119</v>
      </c>
      <c r="D9" s="11"/>
      <c r="E9" s="31"/>
      <c r="F9" s="11"/>
      <c r="G9" s="56">
        <f>SUM(G5:G8)</f>
        <v>112881.15239999999</v>
      </c>
    </row>
    <row r="10" spans="1:7" ht="17.25">
      <c r="A10" s="11"/>
      <c r="B10" s="26"/>
      <c r="C10" s="8" t="s">
        <v>190</v>
      </c>
      <c r="D10" s="11"/>
      <c r="E10" s="31"/>
      <c r="F10" s="11"/>
      <c r="G10" s="56"/>
    </row>
    <row r="11" spans="1:7" ht="15">
      <c r="A11" s="67" t="s">
        <v>173</v>
      </c>
      <c r="B11" s="67"/>
      <c r="C11" s="67"/>
      <c r="D11" s="67"/>
      <c r="E11" s="67"/>
      <c r="F11" s="57"/>
      <c r="G11" s="56"/>
    </row>
    <row r="12" spans="1:10" ht="17.25">
      <c r="A12" s="41"/>
      <c r="B12" s="42"/>
      <c r="C12" s="5" t="s">
        <v>153</v>
      </c>
      <c r="D12" s="43"/>
      <c r="E12" s="44"/>
      <c r="F12" s="36"/>
      <c r="G12" s="23"/>
      <c r="H12" s="9"/>
      <c r="J12" s="10"/>
    </row>
    <row r="13" spans="1:10" ht="120.75">
      <c r="A13" s="25">
        <v>1</v>
      </c>
      <c r="B13" s="45" t="s">
        <v>178</v>
      </c>
      <c r="C13" s="7" t="s">
        <v>155</v>
      </c>
      <c r="D13" s="51">
        <v>2360</v>
      </c>
      <c r="E13" s="50">
        <v>360</v>
      </c>
      <c r="F13" s="36" t="s">
        <v>169</v>
      </c>
      <c r="G13" s="48">
        <f aca="true" t="shared" si="1" ref="G13:G27">E13*D13</f>
        <v>849600</v>
      </c>
      <c r="H13" s="9"/>
      <c r="J13" s="10"/>
    </row>
    <row r="14" spans="1:10" ht="86.25">
      <c r="A14" s="25">
        <v>2</v>
      </c>
      <c r="B14" s="45" t="s">
        <v>178</v>
      </c>
      <c r="C14" s="7" t="s">
        <v>156</v>
      </c>
      <c r="D14" s="51">
        <v>489.6</v>
      </c>
      <c r="E14" s="50">
        <v>290</v>
      </c>
      <c r="F14" s="36" t="s">
        <v>170</v>
      </c>
      <c r="G14" s="48">
        <f t="shared" si="1"/>
        <v>141984</v>
      </c>
      <c r="H14" s="9"/>
      <c r="J14" s="10"/>
    </row>
    <row r="15" spans="1:10" ht="51.75">
      <c r="A15" s="25">
        <v>3</v>
      </c>
      <c r="B15" s="45" t="s">
        <v>178</v>
      </c>
      <c r="C15" s="7" t="s">
        <v>157</v>
      </c>
      <c r="D15" s="51">
        <v>489.6</v>
      </c>
      <c r="E15" s="50">
        <v>80</v>
      </c>
      <c r="F15" s="36" t="s">
        <v>170</v>
      </c>
      <c r="G15" s="48">
        <f t="shared" si="1"/>
        <v>39168</v>
      </c>
      <c r="H15" s="9"/>
      <c r="J15" s="10"/>
    </row>
    <row r="16" spans="1:10" ht="86.25">
      <c r="A16" s="25">
        <v>4</v>
      </c>
      <c r="B16" s="45" t="s">
        <v>178</v>
      </c>
      <c r="C16" s="7" t="s">
        <v>158</v>
      </c>
      <c r="D16" s="40">
        <v>500</v>
      </c>
      <c r="E16" s="50">
        <v>1700</v>
      </c>
      <c r="F16" s="36" t="s">
        <v>171</v>
      </c>
      <c r="G16" s="48">
        <f t="shared" si="1"/>
        <v>850000</v>
      </c>
      <c r="H16" s="9"/>
      <c r="J16" s="10"/>
    </row>
    <row r="17" spans="1:10" ht="69">
      <c r="A17" s="25">
        <v>5</v>
      </c>
      <c r="B17" s="45" t="s">
        <v>178</v>
      </c>
      <c r="C17" s="7" t="s">
        <v>159</v>
      </c>
      <c r="D17" s="40">
        <v>489.6</v>
      </c>
      <c r="E17" s="50">
        <v>80</v>
      </c>
      <c r="F17" s="36" t="s">
        <v>171</v>
      </c>
      <c r="G17" s="48">
        <f t="shared" si="1"/>
        <v>39168</v>
      </c>
      <c r="H17" s="9"/>
      <c r="J17" s="10"/>
    </row>
    <row r="18" spans="1:10" ht="69">
      <c r="A18" s="25">
        <v>6</v>
      </c>
      <c r="B18" s="45" t="s">
        <v>178</v>
      </c>
      <c r="C18" s="7" t="s">
        <v>160</v>
      </c>
      <c r="D18" s="40">
        <v>2</v>
      </c>
      <c r="E18" s="50">
        <v>5800</v>
      </c>
      <c r="F18" s="36" t="s">
        <v>170</v>
      </c>
      <c r="G18" s="48">
        <f t="shared" si="1"/>
        <v>11600</v>
      </c>
      <c r="H18" s="9"/>
      <c r="J18" s="10"/>
    </row>
    <row r="19" spans="1:10" ht="76.5" customHeight="1">
      <c r="A19" s="25">
        <v>7</v>
      </c>
      <c r="B19" s="45" t="s">
        <v>178</v>
      </c>
      <c r="C19" s="7" t="s">
        <v>186</v>
      </c>
      <c r="D19" s="40">
        <v>4</v>
      </c>
      <c r="E19" s="50">
        <v>20500</v>
      </c>
      <c r="F19" s="36" t="s">
        <v>171</v>
      </c>
      <c r="G19" s="48">
        <f t="shared" si="1"/>
        <v>82000</v>
      </c>
      <c r="H19" s="9"/>
      <c r="J19" s="10"/>
    </row>
    <row r="20" spans="1:10" ht="86.25">
      <c r="A20" s="25">
        <v>8</v>
      </c>
      <c r="B20" s="45" t="s">
        <v>178</v>
      </c>
      <c r="C20" s="7" t="s">
        <v>187</v>
      </c>
      <c r="D20" s="40">
        <v>2</v>
      </c>
      <c r="E20" s="50">
        <v>22500</v>
      </c>
      <c r="F20" s="36" t="s">
        <v>171</v>
      </c>
      <c r="G20" s="48">
        <f t="shared" si="1"/>
        <v>45000</v>
      </c>
      <c r="H20" s="9"/>
      <c r="J20" s="10"/>
    </row>
    <row r="21" spans="1:10" ht="103.5">
      <c r="A21" s="25">
        <v>9</v>
      </c>
      <c r="B21" s="45" t="s">
        <v>178</v>
      </c>
      <c r="C21" s="7" t="s">
        <v>161</v>
      </c>
      <c r="D21" s="40">
        <v>2</v>
      </c>
      <c r="E21" s="50">
        <v>49000</v>
      </c>
      <c r="F21" s="36" t="s">
        <v>171</v>
      </c>
      <c r="G21" s="48">
        <f t="shared" si="1"/>
        <v>98000</v>
      </c>
      <c r="H21" s="9"/>
      <c r="J21" s="10"/>
    </row>
    <row r="22" spans="1:10" ht="94.5" customHeight="1">
      <c r="A22" s="25">
        <v>10</v>
      </c>
      <c r="B22" s="45" t="s">
        <v>178</v>
      </c>
      <c r="C22" s="7" t="s">
        <v>162</v>
      </c>
      <c r="D22" s="40">
        <v>2</v>
      </c>
      <c r="E22" s="50">
        <v>22000</v>
      </c>
      <c r="F22" s="36" t="s">
        <v>171</v>
      </c>
      <c r="G22" s="48">
        <f t="shared" si="1"/>
        <v>44000</v>
      </c>
      <c r="H22" s="9"/>
      <c r="J22" s="10"/>
    </row>
    <row r="23" spans="1:10" ht="75.75" customHeight="1">
      <c r="A23" s="25">
        <v>11</v>
      </c>
      <c r="B23" s="45" t="s">
        <v>178</v>
      </c>
      <c r="C23" s="7" t="s">
        <v>163</v>
      </c>
      <c r="D23" s="40">
        <v>2</v>
      </c>
      <c r="E23" s="50">
        <v>6800</v>
      </c>
      <c r="F23" s="36" t="s">
        <v>171</v>
      </c>
      <c r="G23" s="48">
        <f t="shared" si="1"/>
        <v>13600</v>
      </c>
      <c r="H23" s="9"/>
      <c r="J23" s="10"/>
    </row>
    <row r="24" spans="1:10" ht="57" customHeight="1">
      <c r="A24" s="25">
        <v>12</v>
      </c>
      <c r="B24" s="45" t="s">
        <v>178</v>
      </c>
      <c r="C24" s="7" t="s">
        <v>164</v>
      </c>
      <c r="D24" s="40">
        <v>4</v>
      </c>
      <c r="E24" s="50">
        <v>28000</v>
      </c>
      <c r="F24" s="36" t="s">
        <v>171</v>
      </c>
      <c r="G24" s="48">
        <f t="shared" si="1"/>
        <v>112000</v>
      </c>
      <c r="H24" s="9"/>
      <c r="J24" s="10"/>
    </row>
    <row r="25" spans="1:10" ht="120.75">
      <c r="A25" s="25">
        <v>13</v>
      </c>
      <c r="B25" s="45" t="s">
        <v>178</v>
      </c>
      <c r="C25" s="7" t="s">
        <v>165</v>
      </c>
      <c r="D25" s="40">
        <v>2</v>
      </c>
      <c r="E25" s="50">
        <v>28000</v>
      </c>
      <c r="F25" s="36" t="s">
        <v>171</v>
      </c>
      <c r="G25" s="48">
        <f t="shared" si="1"/>
        <v>56000</v>
      </c>
      <c r="H25" s="9"/>
      <c r="J25" s="10"/>
    </row>
    <row r="26" spans="1:10" ht="34.5">
      <c r="A26" s="25">
        <v>14</v>
      </c>
      <c r="B26" s="45" t="s">
        <v>178</v>
      </c>
      <c r="C26" s="7" t="s">
        <v>166</v>
      </c>
      <c r="D26" s="40">
        <v>3</v>
      </c>
      <c r="E26" s="50">
        <v>22000</v>
      </c>
      <c r="F26" s="36" t="s">
        <v>171</v>
      </c>
      <c r="G26" s="48">
        <f t="shared" si="1"/>
        <v>66000</v>
      </c>
      <c r="H26" s="9"/>
      <c r="J26" s="10"/>
    </row>
    <row r="27" spans="1:10" ht="51.75">
      <c r="A27" s="25">
        <v>15</v>
      </c>
      <c r="B27" s="45" t="s">
        <v>178</v>
      </c>
      <c r="C27" s="7" t="s">
        <v>167</v>
      </c>
      <c r="D27" s="40">
        <v>2</v>
      </c>
      <c r="E27" s="50">
        <v>29000</v>
      </c>
      <c r="F27" s="36" t="s">
        <v>171</v>
      </c>
      <c r="G27" s="48">
        <f t="shared" si="1"/>
        <v>58000</v>
      </c>
      <c r="H27" s="9"/>
      <c r="J27" s="10"/>
    </row>
    <row r="28" spans="1:10" ht="15.75">
      <c r="A28" s="64" t="s">
        <v>172</v>
      </c>
      <c r="B28" s="65"/>
      <c r="C28" s="65"/>
      <c r="D28" s="65"/>
      <c r="E28" s="65"/>
      <c r="F28" s="66"/>
      <c r="G28" s="61">
        <f>SUM(G13:G27)</f>
        <v>2506120</v>
      </c>
      <c r="H28" s="9"/>
      <c r="J28" s="10"/>
    </row>
    <row r="29" spans="1:10" ht="17.25">
      <c r="A29" s="58"/>
      <c r="B29" s="59"/>
      <c r="C29" s="59" t="s">
        <v>191</v>
      </c>
      <c r="D29" s="59"/>
      <c r="E29" s="59"/>
      <c r="F29" s="60"/>
      <c r="G29" s="48"/>
      <c r="H29" s="9"/>
      <c r="J29" s="10"/>
    </row>
    <row r="30" spans="1:9" ht="15">
      <c r="A30" s="64" t="s">
        <v>181</v>
      </c>
      <c r="B30" s="65"/>
      <c r="C30" s="65"/>
      <c r="D30" s="65"/>
      <c r="E30" s="65"/>
      <c r="F30" s="66"/>
      <c r="G30" s="49"/>
      <c r="I30" s="17"/>
    </row>
    <row r="31" spans="1:6" s="29" customFormat="1" ht="15.75">
      <c r="A31" s="15"/>
      <c r="B31" s="28"/>
      <c r="D31" s="38"/>
      <c r="E31" s="32"/>
      <c r="F31" s="38"/>
    </row>
    <row r="32" spans="1:6" s="29" customFormat="1" ht="15.75">
      <c r="A32" s="15"/>
      <c r="B32" s="28"/>
      <c r="D32" s="38"/>
      <c r="E32" s="32"/>
      <c r="F32" s="38"/>
    </row>
    <row r="33" spans="1:6" s="29" customFormat="1" ht="15.75">
      <c r="A33" s="15"/>
      <c r="B33" s="28"/>
      <c r="D33" s="38"/>
      <c r="E33" s="32"/>
      <c r="F33" s="38"/>
    </row>
    <row r="34" spans="1:6" s="29" customFormat="1" ht="15.75">
      <c r="A34" s="15"/>
      <c r="B34" s="28"/>
      <c r="D34" s="38"/>
      <c r="E34" s="32"/>
      <c r="F34" s="38"/>
    </row>
    <row r="35" spans="1:6" s="29" customFormat="1" ht="15.75">
      <c r="A35" s="15"/>
      <c r="B35" s="28"/>
      <c r="D35" s="38"/>
      <c r="E35" s="32"/>
      <c r="F35" s="38"/>
    </row>
    <row r="36" spans="1:7" s="29" customFormat="1" ht="17.25">
      <c r="A36" s="15"/>
      <c r="B36" s="28"/>
      <c r="C36" s="53"/>
      <c r="D36" s="53"/>
      <c r="E36" s="53"/>
      <c r="F36" s="12"/>
      <c r="G36" s="53" t="s">
        <v>179</v>
      </c>
    </row>
    <row r="37" spans="1:7" s="29" customFormat="1" ht="17.25">
      <c r="A37" s="15"/>
      <c r="B37" s="28"/>
      <c r="C37" s="54"/>
      <c r="D37" s="53"/>
      <c r="E37" s="53"/>
      <c r="F37" s="52"/>
      <c r="G37" s="53" t="s">
        <v>180</v>
      </c>
    </row>
    <row r="38" spans="1:7" s="29" customFormat="1" ht="15.75">
      <c r="A38" s="15"/>
      <c r="B38" s="28"/>
      <c r="C38" s="15"/>
      <c r="D38" s="52"/>
      <c r="E38" s="33"/>
      <c r="F38" s="52"/>
      <c r="G38" s="15"/>
    </row>
    <row r="39" spans="1:7" s="29" customFormat="1" ht="13.5" customHeight="1">
      <c r="A39" s="15"/>
      <c r="B39" s="28"/>
      <c r="C39" s="15"/>
      <c r="D39" s="52"/>
      <c r="E39" s="33"/>
      <c r="F39" s="52"/>
      <c r="G39" s="15"/>
    </row>
    <row r="40" spans="1:6" s="29" customFormat="1" ht="15.75">
      <c r="A40" s="15"/>
      <c r="B40" s="28"/>
      <c r="D40" s="38"/>
      <c r="E40" s="32"/>
      <c r="F40" s="38"/>
    </row>
    <row r="41" spans="1:7" s="29" customFormat="1" ht="14.25" customHeight="1">
      <c r="A41" s="15"/>
      <c r="B41" s="28"/>
      <c r="C41" s="15"/>
      <c r="D41" s="38"/>
      <c r="E41" s="33"/>
      <c r="F41" s="52"/>
      <c r="G41" s="15"/>
    </row>
    <row r="42" spans="1:7" s="29" customFormat="1" ht="15.75">
      <c r="A42" s="15"/>
      <c r="B42" s="28"/>
      <c r="C42" s="15"/>
      <c r="D42" s="52"/>
      <c r="E42" s="33"/>
      <c r="F42" s="38"/>
      <c r="G42" s="15"/>
    </row>
    <row r="43" spans="1:7" s="29" customFormat="1" ht="15.75">
      <c r="A43" s="15"/>
      <c r="B43" s="28"/>
      <c r="C43" s="15"/>
      <c r="D43" s="38"/>
      <c r="E43" s="33"/>
      <c r="F43" s="30"/>
      <c r="G43" s="15"/>
    </row>
    <row r="44" spans="1:7" s="29" customFormat="1" ht="15.75">
      <c r="A44" s="15"/>
      <c r="B44" s="28"/>
      <c r="D44" s="38"/>
      <c r="E44" s="32"/>
      <c r="F44" s="30"/>
      <c r="G44" s="15"/>
    </row>
    <row r="45" spans="1:7" s="29" customFormat="1" ht="15.75">
      <c r="A45" s="15"/>
      <c r="B45" s="28"/>
      <c r="C45" s="15"/>
      <c r="D45" s="38"/>
      <c r="E45" s="32"/>
      <c r="F45" s="30"/>
      <c r="G45" s="15"/>
    </row>
    <row r="46" spans="1:7" s="29" customFormat="1" ht="15.75">
      <c r="A46" s="15"/>
      <c r="B46" s="28"/>
      <c r="C46" s="15"/>
      <c r="D46" s="38"/>
      <c r="E46" s="32"/>
      <c r="F46" s="38"/>
      <c r="G46" s="15"/>
    </row>
    <row r="47" spans="1:7" s="29" customFormat="1" ht="15.75">
      <c r="A47" s="15"/>
      <c r="B47" s="28"/>
      <c r="C47" s="15"/>
      <c r="D47" s="30"/>
      <c r="E47" s="33"/>
      <c r="F47" s="38"/>
      <c r="G47" s="15"/>
    </row>
    <row r="48" spans="1:7" s="29" customFormat="1" ht="15.75">
      <c r="A48" s="15"/>
      <c r="B48" s="28"/>
      <c r="C48" s="15"/>
      <c r="D48" s="30"/>
      <c r="E48" s="33"/>
      <c r="F48" s="30"/>
      <c r="G48" s="15"/>
    </row>
    <row r="49" spans="1:7" ht="15.75">
      <c r="A49" s="13"/>
      <c r="C49" s="13"/>
      <c r="D49" s="14"/>
      <c r="E49" s="34"/>
      <c r="F49" s="14"/>
      <c r="G49" s="13"/>
    </row>
    <row r="50" spans="1:7" ht="15.75">
      <c r="A50" s="13"/>
      <c r="C50" s="13"/>
      <c r="D50" s="14"/>
      <c r="E50" s="34"/>
      <c r="F50" s="14"/>
      <c r="G50" s="13"/>
    </row>
    <row r="51" spans="1:7" ht="15.75">
      <c r="A51" s="13"/>
      <c r="C51" s="13"/>
      <c r="D51" s="14"/>
      <c r="E51" s="34"/>
      <c r="F51" s="14"/>
      <c r="G51" s="13"/>
    </row>
    <row r="52" spans="3:7" ht="15.75">
      <c r="C52" s="13"/>
      <c r="D52" s="14"/>
      <c r="E52" s="34"/>
      <c r="F52" s="14"/>
      <c r="G52" s="13"/>
    </row>
    <row r="53" spans="3:7" ht="15.75">
      <c r="C53" s="13"/>
      <c r="D53" s="14"/>
      <c r="F53" s="14"/>
      <c r="G53" s="13"/>
    </row>
    <row r="54" spans="3:7" ht="15.75">
      <c r="C54" s="13"/>
      <c r="G54" s="13"/>
    </row>
  </sheetData>
  <mergeCells count="5">
    <mergeCell ref="C1:G1"/>
    <mergeCell ref="C2:G2"/>
    <mergeCell ref="A28:F28"/>
    <mergeCell ref="A30:F30"/>
    <mergeCell ref="A11:E11"/>
  </mergeCells>
  <printOptions horizontalCentered="1"/>
  <pageMargins left="0.75" right="0.75" top="1" bottom="1" header="0.5" footer="0.5"/>
  <pageSetup horizontalDpi="600" verticalDpi="600" orientation="landscape" scale="85" r:id="rId1"/>
  <rowBreaks count="2" manualBreakCount="2">
    <brk id="11" max="16383" man="1"/>
    <brk id="43" min="1" max="16383" man="1"/>
  </rowBreaks>
  <colBreaks count="1" manualBreakCount="1">
    <brk id="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0"/>
  <sheetViews>
    <sheetView workbookViewId="0" topLeftCell="A136">
      <selection activeCell="I235" sqref="I235"/>
    </sheetView>
  </sheetViews>
  <sheetFormatPr defaultColWidth="9.140625" defaultRowHeight="15"/>
  <cols>
    <col min="2" max="2" width="36.00390625" style="0" customWidth="1"/>
    <col min="5" max="5" width="7.7109375" style="0" customWidth="1"/>
    <col min="8" max="8" width="9.7109375" style="0" customWidth="1"/>
  </cols>
  <sheetData>
    <row r="1" spans="1:2" ht="15">
      <c r="A1" t="s">
        <v>0</v>
      </c>
      <c r="B1" t="s">
        <v>1</v>
      </c>
    </row>
    <row r="2" ht="15">
      <c r="A2" t="s">
        <v>2</v>
      </c>
    </row>
    <row r="3" ht="15">
      <c r="E3" t="s">
        <v>6</v>
      </c>
    </row>
    <row r="4" spans="1:10" ht="15">
      <c r="A4" t="s">
        <v>3</v>
      </c>
      <c r="B4" t="s">
        <v>4</v>
      </c>
      <c r="C4" t="s">
        <v>5</v>
      </c>
      <c r="D4" t="s">
        <v>14</v>
      </c>
      <c r="E4" t="s">
        <v>7</v>
      </c>
      <c r="F4" t="s">
        <v>8</v>
      </c>
      <c r="G4" t="s">
        <v>9</v>
      </c>
      <c r="H4" t="s">
        <v>10</v>
      </c>
      <c r="I4" t="s">
        <v>11</v>
      </c>
      <c r="J4" t="s">
        <v>12</v>
      </c>
    </row>
    <row r="5" spans="1:8" ht="15">
      <c r="A5">
        <v>1</v>
      </c>
      <c r="B5" t="s">
        <v>13</v>
      </c>
      <c r="C5" t="s">
        <v>15</v>
      </c>
      <c r="D5">
        <v>6</v>
      </c>
      <c r="E5">
        <v>4</v>
      </c>
      <c r="F5">
        <v>4</v>
      </c>
      <c r="G5">
        <v>4</v>
      </c>
      <c r="H5">
        <f aca="true" t="shared" si="0" ref="H5:H12">G5*F5*E5*D5</f>
        <v>384</v>
      </c>
    </row>
    <row r="6" spans="2:8" ht="15">
      <c r="B6" t="s">
        <v>16</v>
      </c>
      <c r="C6" t="s">
        <v>15</v>
      </c>
      <c r="D6">
        <v>9</v>
      </c>
      <c r="E6">
        <v>2.67</v>
      </c>
      <c r="F6">
        <v>2.67</v>
      </c>
      <c r="G6">
        <v>3.5</v>
      </c>
      <c r="H6">
        <f t="shared" si="0"/>
        <v>224.56034999999994</v>
      </c>
    </row>
    <row r="7" spans="2:8" ht="15">
      <c r="B7" t="s">
        <v>17</v>
      </c>
      <c r="C7" t="s">
        <v>15</v>
      </c>
      <c r="D7">
        <v>3</v>
      </c>
      <c r="E7">
        <v>11.67</v>
      </c>
      <c r="F7">
        <v>2</v>
      </c>
      <c r="G7">
        <v>2.33</v>
      </c>
      <c r="H7">
        <f t="shared" si="0"/>
        <v>163.1466</v>
      </c>
    </row>
    <row r="8" spans="3:8" ht="15">
      <c r="C8" t="s">
        <v>15</v>
      </c>
      <c r="D8">
        <v>2</v>
      </c>
      <c r="E8">
        <v>10.67</v>
      </c>
      <c r="F8">
        <v>2</v>
      </c>
      <c r="G8">
        <v>2.33</v>
      </c>
      <c r="H8">
        <f t="shared" si="0"/>
        <v>99.4444</v>
      </c>
    </row>
    <row r="9" spans="3:8" ht="15">
      <c r="C9" t="s">
        <v>15</v>
      </c>
      <c r="D9">
        <v>3</v>
      </c>
      <c r="E9">
        <v>4.67</v>
      </c>
      <c r="F9">
        <v>2</v>
      </c>
      <c r="G9">
        <v>2.33</v>
      </c>
      <c r="H9">
        <f t="shared" si="0"/>
        <v>65.28659999999999</v>
      </c>
    </row>
    <row r="10" spans="2:8" ht="15">
      <c r="B10" t="s">
        <v>18</v>
      </c>
      <c r="C10" t="s">
        <v>15</v>
      </c>
      <c r="D10">
        <v>1</v>
      </c>
      <c r="E10">
        <v>67.5</v>
      </c>
      <c r="F10">
        <v>2</v>
      </c>
      <c r="G10">
        <v>2.33</v>
      </c>
      <c r="H10">
        <f t="shared" si="0"/>
        <v>314.55</v>
      </c>
    </row>
    <row r="11" spans="2:8" ht="15">
      <c r="B11" t="s">
        <v>19</v>
      </c>
      <c r="C11" t="s">
        <v>15</v>
      </c>
      <c r="D11">
        <v>2</v>
      </c>
      <c r="E11">
        <v>50</v>
      </c>
      <c r="F11">
        <v>1.5</v>
      </c>
      <c r="G11">
        <v>1.5</v>
      </c>
      <c r="H11">
        <f t="shared" si="0"/>
        <v>225</v>
      </c>
    </row>
    <row r="12" spans="2:8" ht="15">
      <c r="B12" t="s">
        <v>20</v>
      </c>
      <c r="D12">
        <v>1</v>
      </c>
      <c r="E12">
        <f>82+26.5</f>
        <v>108.5</v>
      </c>
      <c r="F12">
        <v>1.5</v>
      </c>
      <c r="G12">
        <v>1.5</v>
      </c>
      <c r="H12">
        <f t="shared" si="0"/>
        <v>244.125</v>
      </c>
    </row>
    <row r="13" spans="8:9" ht="15">
      <c r="H13">
        <f>SUM(H5:H12)</f>
        <v>1720.11295</v>
      </c>
      <c r="I13" s="16">
        <f>ROUND(H13*1.05,)</f>
        <v>1806</v>
      </c>
    </row>
    <row r="15" ht="15">
      <c r="B15" t="s">
        <v>21</v>
      </c>
    </row>
    <row r="16" spans="2:8" ht="15">
      <c r="B16" t="s">
        <v>22</v>
      </c>
      <c r="C16" t="s">
        <v>15</v>
      </c>
      <c r="D16">
        <v>6</v>
      </c>
      <c r="E16">
        <v>4</v>
      </c>
      <c r="F16">
        <v>4</v>
      </c>
      <c r="G16">
        <v>0.33</v>
      </c>
      <c r="H16">
        <f aca="true" t="shared" si="1" ref="H16:H27">G16*F16*E16*D16</f>
        <v>31.68</v>
      </c>
    </row>
    <row r="17" spans="2:8" ht="15">
      <c r="B17" t="s">
        <v>23</v>
      </c>
      <c r="C17" t="s">
        <v>15</v>
      </c>
      <c r="D17">
        <v>9</v>
      </c>
      <c r="E17">
        <v>2.67</v>
      </c>
      <c r="F17">
        <v>2.67</v>
      </c>
      <c r="G17">
        <v>0.33</v>
      </c>
      <c r="H17">
        <f t="shared" si="1"/>
        <v>21.172832999999997</v>
      </c>
    </row>
    <row r="18" spans="2:8" ht="15">
      <c r="B18" t="s">
        <v>17</v>
      </c>
      <c r="C18" t="s">
        <v>15</v>
      </c>
      <c r="D18">
        <v>3</v>
      </c>
      <c r="E18">
        <v>15</v>
      </c>
      <c r="F18">
        <v>2</v>
      </c>
      <c r="G18">
        <v>0.33</v>
      </c>
      <c r="H18">
        <f t="shared" si="1"/>
        <v>29.700000000000003</v>
      </c>
    </row>
    <row r="19" spans="3:8" ht="15">
      <c r="C19" t="s">
        <v>15</v>
      </c>
      <c r="D19">
        <v>2</v>
      </c>
      <c r="E19">
        <v>14</v>
      </c>
      <c r="F19">
        <v>2</v>
      </c>
      <c r="G19">
        <v>0.33</v>
      </c>
      <c r="H19">
        <f t="shared" si="1"/>
        <v>18.48</v>
      </c>
    </row>
    <row r="20" spans="3:8" ht="15">
      <c r="C20" t="s">
        <v>15</v>
      </c>
      <c r="D20">
        <v>3</v>
      </c>
      <c r="E20">
        <v>8.67</v>
      </c>
      <c r="F20">
        <v>2</v>
      </c>
      <c r="G20">
        <v>0.33</v>
      </c>
      <c r="H20">
        <f t="shared" si="1"/>
        <v>17.1666</v>
      </c>
    </row>
    <row r="21" spans="2:8" ht="15">
      <c r="B21" t="s">
        <v>24</v>
      </c>
      <c r="C21" t="s">
        <v>15</v>
      </c>
      <c r="D21">
        <v>1</v>
      </c>
      <c r="E21">
        <v>67.5</v>
      </c>
      <c r="F21">
        <v>2</v>
      </c>
      <c r="G21">
        <v>0.33</v>
      </c>
      <c r="H21">
        <f t="shared" si="1"/>
        <v>44.550000000000004</v>
      </c>
    </row>
    <row r="22" spans="2:8" ht="15">
      <c r="B22" t="s">
        <v>19</v>
      </c>
      <c r="C22" t="s">
        <v>15</v>
      </c>
      <c r="D22">
        <v>2</v>
      </c>
      <c r="E22">
        <v>50</v>
      </c>
      <c r="F22">
        <v>1.5</v>
      </c>
      <c r="G22">
        <v>0.33</v>
      </c>
      <c r="H22">
        <f t="shared" si="1"/>
        <v>49.5</v>
      </c>
    </row>
    <row r="23" spans="2:8" ht="15">
      <c r="B23" t="s">
        <v>20</v>
      </c>
      <c r="C23" t="s">
        <v>15</v>
      </c>
      <c r="D23">
        <v>1</v>
      </c>
      <c r="E23">
        <f>82+26.5</f>
        <v>108.5</v>
      </c>
      <c r="F23">
        <v>1.5</v>
      </c>
      <c r="G23">
        <v>0.33</v>
      </c>
      <c r="H23">
        <f t="shared" si="1"/>
        <v>53.707499999999996</v>
      </c>
    </row>
    <row r="24" spans="2:8" ht="15">
      <c r="B24" t="s">
        <v>25</v>
      </c>
      <c r="C24" t="s">
        <v>15</v>
      </c>
      <c r="D24">
        <v>1</v>
      </c>
      <c r="E24">
        <v>14</v>
      </c>
      <c r="F24">
        <v>15</v>
      </c>
      <c r="G24">
        <v>0.33</v>
      </c>
      <c r="H24">
        <f t="shared" si="1"/>
        <v>69.3</v>
      </c>
    </row>
    <row r="25" spans="2:8" ht="15">
      <c r="B25" t="s">
        <v>26</v>
      </c>
      <c r="C25" t="s">
        <v>15</v>
      </c>
      <c r="D25">
        <v>1</v>
      </c>
      <c r="E25">
        <v>8</v>
      </c>
      <c r="F25">
        <v>12</v>
      </c>
      <c r="G25">
        <v>0.33</v>
      </c>
      <c r="H25">
        <f t="shared" si="1"/>
        <v>31.68</v>
      </c>
    </row>
    <row r="26" spans="2:8" ht="15">
      <c r="B26" t="s">
        <v>27</v>
      </c>
      <c r="C26" t="s">
        <v>15</v>
      </c>
      <c r="D26">
        <v>1</v>
      </c>
      <c r="E26">
        <v>8</v>
      </c>
      <c r="F26">
        <v>3</v>
      </c>
      <c r="G26">
        <v>0.33</v>
      </c>
      <c r="H26">
        <f t="shared" si="1"/>
        <v>7.92</v>
      </c>
    </row>
    <row r="27" spans="2:8" ht="15">
      <c r="B27" t="s">
        <v>28</v>
      </c>
      <c r="C27" t="s">
        <v>15</v>
      </c>
      <c r="D27">
        <v>1</v>
      </c>
      <c r="E27">
        <v>26.5</v>
      </c>
      <c r="F27">
        <v>20.5</v>
      </c>
      <c r="G27">
        <v>0.33</v>
      </c>
      <c r="H27">
        <f t="shared" si="1"/>
        <v>179.2725</v>
      </c>
    </row>
    <row r="28" spans="8:9" ht="15">
      <c r="H28">
        <f>SUM(H16:H27)</f>
        <v>554.1294330000001</v>
      </c>
      <c r="I28" s="16">
        <f>ROUND(H28*1.05,)</f>
        <v>582</v>
      </c>
    </row>
    <row r="30" spans="2:8" ht="15">
      <c r="B30" t="s">
        <v>29</v>
      </c>
      <c r="C30" t="s">
        <v>15</v>
      </c>
      <c r="D30">
        <v>3</v>
      </c>
      <c r="E30">
        <v>15</v>
      </c>
      <c r="F30">
        <v>1.5</v>
      </c>
      <c r="G30">
        <v>3</v>
      </c>
      <c r="H30">
        <f aca="true" t="shared" si="2" ref="H30:H35">G30*F30*E30*D30</f>
        <v>202.5</v>
      </c>
    </row>
    <row r="31" spans="4:8" ht="15">
      <c r="D31">
        <v>2</v>
      </c>
      <c r="E31">
        <v>14</v>
      </c>
      <c r="F31">
        <v>1.5</v>
      </c>
      <c r="G31">
        <v>3</v>
      </c>
      <c r="H31">
        <f t="shared" si="2"/>
        <v>126</v>
      </c>
    </row>
    <row r="32" spans="4:8" ht="15">
      <c r="D32">
        <v>3</v>
      </c>
      <c r="E32">
        <v>8.67</v>
      </c>
      <c r="F32">
        <v>1.5</v>
      </c>
      <c r="G32">
        <v>3</v>
      </c>
      <c r="H32">
        <f t="shared" si="2"/>
        <v>117.045</v>
      </c>
    </row>
    <row r="33" spans="2:8" ht="15">
      <c r="B33" t="s">
        <v>30</v>
      </c>
      <c r="C33" t="s">
        <v>15</v>
      </c>
      <c r="D33">
        <v>1</v>
      </c>
      <c r="E33">
        <v>67.5</v>
      </c>
      <c r="F33">
        <v>1.25</v>
      </c>
      <c r="G33">
        <v>4</v>
      </c>
      <c r="H33">
        <f t="shared" si="2"/>
        <v>337.5</v>
      </c>
    </row>
    <row r="34" spans="2:8" ht="15">
      <c r="B34" t="s">
        <v>19</v>
      </c>
      <c r="C34" t="s">
        <v>15</v>
      </c>
      <c r="D34">
        <v>2</v>
      </c>
      <c r="E34">
        <v>50</v>
      </c>
      <c r="F34">
        <v>1.25</v>
      </c>
      <c r="G34">
        <v>2.08</v>
      </c>
      <c r="H34">
        <f t="shared" si="2"/>
        <v>260</v>
      </c>
    </row>
    <row r="35" spans="2:8" ht="15">
      <c r="B35" t="s">
        <v>31</v>
      </c>
      <c r="C35" t="s">
        <v>15</v>
      </c>
      <c r="D35">
        <v>1</v>
      </c>
      <c r="E35">
        <v>108.5</v>
      </c>
      <c r="F35">
        <v>1.25</v>
      </c>
      <c r="G35">
        <v>2.08</v>
      </c>
      <c r="H35">
        <f t="shared" si="2"/>
        <v>282.1</v>
      </c>
    </row>
    <row r="36" spans="8:9" ht="15">
      <c r="H36">
        <f>SUM(H30:H35)</f>
        <v>1325.145</v>
      </c>
      <c r="I36" s="16">
        <f>ROUND(H36*1.05,)</f>
        <v>1391</v>
      </c>
    </row>
    <row r="37" spans="2:9" ht="15">
      <c r="B37" t="s">
        <v>33</v>
      </c>
      <c r="C37" t="s">
        <v>34</v>
      </c>
      <c r="D37">
        <v>1</v>
      </c>
      <c r="E37">
        <v>67.5</v>
      </c>
      <c r="F37">
        <v>1.25</v>
      </c>
      <c r="H37">
        <f>+F37*E37*D37</f>
        <v>84.375</v>
      </c>
      <c r="I37" s="16">
        <f>ROUND(H37*1.05,)</f>
        <v>89</v>
      </c>
    </row>
    <row r="39" ht="15">
      <c r="B39" t="s">
        <v>32</v>
      </c>
    </row>
    <row r="40" spans="2:8" ht="15">
      <c r="B40" t="s">
        <v>25</v>
      </c>
      <c r="C40" t="s">
        <v>15</v>
      </c>
      <c r="D40">
        <v>1</v>
      </c>
      <c r="E40">
        <v>14</v>
      </c>
      <c r="F40">
        <v>15</v>
      </c>
      <c r="G40">
        <v>1</v>
      </c>
      <c r="H40">
        <f aca="true" t="shared" si="3" ref="H40:H45">G40*F40*E40*D40</f>
        <v>210</v>
      </c>
    </row>
    <row r="41" spans="2:8" ht="15">
      <c r="B41" t="s">
        <v>26</v>
      </c>
      <c r="C41" t="s">
        <v>15</v>
      </c>
      <c r="D41">
        <v>1</v>
      </c>
      <c r="E41">
        <v>8</v>
      </c>
      <c r="F41">
        <v>12</v>
      </c>
      <c r="G41">
        <v>1</v>
      </c>
      <c r="H41">
        <f t="shared" si="3"/>
        <v>96</v>
      </c>
    </row>
    <row r="42" spans="2:8" ht="15">
      <c r="B42" t="s">
        <v>27</v>
      </c>
      <c r="C42" t="s">
        <v>15</v>
      </c>
      <c r="D42">
        <v>1</v>
      </c>
      <c r="E42">
        <v>8</v>
      </c>
      <c r="F42">
        <v>3</v>
      </c>
      <c r="G42">
        <v>1</v>
      </c>
      <c r="H42">
        <f t="shared" si="3"/>
        <v>24</v>
      </c>
    </row>
    <row r="43" spans="2:8" ht="15">
      <c r="B43" t="s">
        <v>28</v>
      </c>
      <c r="C43" t="s">
        <v>15</v>
      </c>
      <c r="D43">
        <v>1</v>
      </c>
      <c r="E43">
        <v>26.5</v>
      </c>
      <c r="F43">
        <v>20.5</v>
      </c>
      <c r="G43">
        <v>1</v>
      </c>
      <c r="H43">
        <f t="shared" si="3"/>
        <v>543.25</v>
      </c>
    </row>
    <row r="44" spans="2:8" ht="15">
      <c r="B44" t="s">
        <v>19</v>
      </c>
      <c r="C44" t="s">
        <v>15</v>
      </c>
      <c r="D44">
        <v>1</v>
      </c>
      <c r="E44">
        <v>50</v>
      </c>
      <c r="F44">
        <v>4</v>
      </c>
      <c r="G44">
        <v>0.5</v>
      </c>
      <c r="H44">
        <f t="shared" si="3"/>
        <v>100</v>
      </c>
    </row>
    <row r="45" spans="2:8" ht="15">
      <c r="B45" t="s">
        <v>31</v>
      </c>
      <c r="C45" t="s">
        <v>15</v>
      </c>
      <c r="D45">
        <v>1</v>
      </c>
      <c r="E45">
        <v>108.5</v>
      </c>
      <c r="F45">
        <v>4</v>
      </c>
      <c r="G45">
        <v>0.5</v>
      </c>
      <c r="H45">
        <f t="shared" si="3"/>
        <v>217</v>
      </c>
    </row>
    <row r="46" spans="8:9" ht="15">
      <c r="H46">
        <f>SUM(H40:H45)</f>
        <v>1190.25</v>
      </c>
      <c r="I46" s="16">
        <f>ROUND(H46*1.05,)</f>
        <v>1250</v>
      </c>
    </row>
    <row r="48" ht="15">
      <c r="B48" t="s">
        <v>143</v>
      </c>
    </row>
    <row r="49" spans="2:8" ht="15">
      <c r="B49" t="s">
        <v>25</v>
      </c>
      <c r="C49" t="s">
        <v>15</v>
      </c>
      <c r="D49">
        <v>1</v>
      </c>
      <c r="E49">
        <v>14</v>
      </c>
      <c r="F49">
        <v>15</v>
      </c>
      <c r="G49">
        <v>0.5</v>
      </c>
      <c r="H49">
        <f>G49*F49*E49*D49</f>
        <v>105</v>
      </c>
    </row>
    <row r="50" spans="2:8" ht="15">
      <c r="B50" t="s">
        <v>26</v>
      </c>
      <c r="C50" t="s">
        <v>15</v>
      </c>
      <c r="D50">
        <v>1</v>
      </c>
      <c r="E50">
        <v>8</v>
      </c>
      <c r="F50">
        <v>12</v>
      </c>
      <c r="G50">
        <v>0.5</v>
      </c>
      <c r="H50">
        <f>G50*F50*E50*D50</f>
        <v>48</v>
      </c>
    </row>
    <row r="51" spans="2:8" ht="15">
      <c r="B51" t="s">
        <v>27</v>
      </c>
      <c r="C51" t="s">
        <v>15</v>
      </c>
      <c r="D51">
        <v>1</v>
      </c>
      <c r="E51">
        <v>8</v>
      </c>
      <c r="F51">
        <v>3</v>
      </c>
      <c r="G51">
        <v>0.5</v>
      </c>
      <c r="H51">
        <f>G51*F51*E51*D51</f>
        <v>12</v>
      </c>
    </row>
    <row r="52" spans="2:8" ht="15">
      <c r="B52" t="s">
        <v>28</v>
      </c>
      <c r="C52" t="s">
        <v>15</v>
      </c>
      <c r="D52">
        <v>1</v>
      </c>
      <c r="E52">
        <v>26.5</v>
      </c>
      <c r="F52">
        <v>20.5</v>
      </c>
      <c r="G52">
        <v>0.5</v>
      </c>
      <c r="H52">
        <f>G52*F52*E52*D52</f>
        <v>271.625</v>
      </c>
    </row>
    <row r="53" spans="8:9" ht="15">
      <c r="H53">
        <f>SUM(H49:H52)</f>
        <v>436.625</v>
      </c>
      <c r="I53" s="16">
        <f>ROUND(H53*1.05,)</f>
        <v>458</v>
      </c>
    </row>
    <row r="55" ht="15">
      <c r="B55" t="s">
        <v>35</v>
      </c>
    </row>
    <row r="56" spans="2:8" ht="15">
      <c r="B56" t="s">
        <v>25</v>
      </c>
      <c r="C56" t="s">
        <v>34</v>
      </c>
      <c r="D56">
        <v>1</v>
      </c>
      <c r="E56">
        <v>14</v>
      </c>
      <c r="F56">
        <v>15</v>
      </c>
      <c r="H56">
        <f>F56*E56*D56</f>
        <v>210</v>
      </c>
    </row>
    <row r="57" spans="2:8" ht="15">
      <c r="B57" t="s">
        <v>26</v>
      </c>
      <c r="C57" t="s">
        <v>34</v>
      </c>
      <c r="D57">
        <v>1</v>
      </c>
      <c r="E57">
        <v>8</v>
      </c>
      <c r="F57">
        <v>12</v>
      </c>
      <c r="H57">
        <f>F57*E57*D57</f>
        <v>96</v>
      </c>
    </row>
    <row r="58" spans="2:8" ht="15">
      <c r="B58" t="s">
        <v>27</v>
      </c>
      <c r="C58" t="s">
        <v>34</v>
      </c>
      <c r="D58">
        <v>1</v>
      </c>
      <c r="E58">
        <v>8</v>
      </c>
      <c r="F58">
        <v>3</v>
      </c>
      <c r="H58">
        <f>F58*E58*D58</f>
        <v>24</v>
      </c>
    </row>
    <row r="59" spans="2:8" ht="15">
      <c r="B59" t="s">
        <v>19</v>
      </c>
      <c r="C59" t="s">
        <v>34</v>
      </c>
      <c r="D59">
        <v>1</v>
      </c>
      <c r="E59">
        <v>50</v>
      </c>
      <c r="F59">
        <v>4</v>
      </c>
      <c r="H59">
        <f>F59*E59*D59</f>
        <v>200</v>
      </c>
    </row>
    <row r="60" spans="2:8" ht="15">
      <c r="B60" t="s">
        <v>31</v>
      </c>
      <c r="C60" t="s">
        <v>34</v>
      </c>
      <c r="D60">
        <v>1</v>
      </c>
      <c r="E60">
        <v>108.5</v>
      </c>
      <c r="F60">
        <v>4</v>
      </c>
      <c r="H60">
        <f>F60*E60*D60</f>
        <v>434</v>
      </c>
    </row>
    <row r="61" spans="8:9" ht="15">
      <c r="H61">
        <f>SUM(H56:H60)</f>
        <v>964</v>
      </c>
      <c r="I61" s="16">
        <f>ROUND(H61*1.05,)</f>
        <v>1012</v>
      </c>
    </row>
    <row r="62" ht="15">
      <c r="B62" t="s">
        <v>36</v>
      </c>
    </row>
    <row r="63" spans="2:9" ht="15">
      <c r="B63" t="s">
        <v>28</v>
      </c>
      <c r="C63" t="s">
        <v>34</v>
      </c>
      <c r="D63">
        <v>1</v>
      </c>
      <c r="E63">
        <v>26.5</v>
      </c>
      <c r="F63">
        <v>20.5</v>
      </c>
      <c r="H63">
        <f>F63*E63*D63</f>
        <v>543.25</v>
      </c>
      <c r="I63" s="16">
        <f>ROUND(H63*1.05,)</f>
        <v>570</v>
      </c>
    </row>
    <row r="65" ht="15">
      <c r="B65" t="s">
        <v>40</v>
      </c>
    </row>
    <row r="66" spans="2:8" ht="15">
      <c r="B66" t="s">
        <v>37</v>
      </c>
      <c r="C66" t="s">
        <v>15</v>
      </c>
      <c r="D66">
        <v>6</v>
      </c>
      <c r="E66">
        <v>3.5</v>
      </c>
      <c r="F66">
        <v>3.5</v>
      </c>
      <c r="G66">
        <v>1</v>
      </c>
      <c r="H66">
        <f>G66*F66*E66*D66</f>
        <v>73.5</v>
      </c>
    </row>
    <row r="67" spans="2:8" ht="15">
      <c r="B67" t="s">
        <v>38</v>
      </c>
      <c r="C67" t="s">
        <v>15</v>
      </c>
      <c r="D67">
        <v>9</v>
      </c>
      <c r="E67">
        <v>2</v>
      </c>
      <c r="F67">
        <v>2</v>
      </c>
      <c r="G67">
        <v>3</v>
      </c>
      <c r="H67">
        <f>G67*F67*E67*D67</f>
        <v>108</v>
      </c>
    </row>
    <row r="68" spans="8:9" ht="15">
      <c r="H68">
        <f>SUM(H66:H67)</f>
        <v>181.5</v>
      </c>
      <c r="I68" s="16">
        <f>ROUND(H68*1.05,)</f>
        <v>191</v>
      </c>
    </row>
    <row r="69" spans="2:9" ht="15">
      <c r="B69" t="s">
        <v>39</v>
      </c>
      <c r="D69">
        <v>6</v>
      </c>
      <c r="E69">
        <v>0.67</v>
      </c>
      <c r="F69">
        <v>1</v>
      </c>
      <c r="G69">
        <v>4.67</v>
      </c>
      <c r="H69">
        <f>G69*F69*E69*D69</f>
        <v>18.773400000000002</v>
      </c>
      <c r="I69" s="16">
        <f>ROUND(H69*1.05,)</f>
        <v>20</v>
      </c>
    </row>
    <row r="71" spans="2:8" ht="15">
      <c r="B71" t="s">
        <v>41</v>
      </c>
      <c r="C71" t="s">
        <v>15</v>
      </c>
      <c r="D71">
        <v>3</v>
      </c>
      <c r="E71">
        <v>15</v>
      </c>
      <c r="F71">
        <v>0.67</v>
      </c>
      <c r="G71">
        <v>1</v>
      </c>
      <c r="H71">
        <f>G71*F71*E71*D71</f>
        <v>30.150000000000002</v>
      </c>
    </row>
    <row r="72" spans="3:8" ht="15">
      <c r="C72" t="s">
        <v>15</v>
      </c>
      <c r="D72">
        <v>2</v>
      </c>
      <c r="E72">
        <v>14</v>
      </c>
      <c r="F72">
        <v>0.67</v>
      </c>
      <c r="G72">
        <v>1</v>
      </c>
      <c r="H72">
        <f>G72*F72*E72*D72</f>
        <v>18.76</v>
      </c>
    </row>
    <row r="73" spans="3:8" ht="15">
      <c r="C73" t="s">
        <v>15</v>
      </c>
      <c r="D73">
        <v>3</v>
      </c>
      <c r="E73">
        <v>8.67</v>
      </c>
      <c r="F73">
        <v>0.67</v>
      </c>
      <c r="G73">
        <v>1</v>
      </c>
      <c r="H73">
        <f>G73*F73*E73*D73</f>
        <v>17.4267</v>
      </c>
    </row>
    <row r="74" spans="8:9" ht="15">
      <c r="H74">
        <f>SUM(H71:H73)</f>
        <v>66.33670000000001</v>
      </c>
      <c r="I74" s="16">
        <f>ROUND(H74*1.05,)</f>
        <v>70</v>
      </c>
    </row>
    <row r="75" ht="15">
      <c r="B75" t="s">
        <v>42</v>
      </c>
    </row>
    <row r="76" spans="2:9" ht="15">
      <c r="B76" t="s">
        <v>43</v>
      </c>
      <c r="C76" t="s">
        <v>15</v>
      </c>
      <c r="D76">
        <v>6</v>
      </c>
      <c r="E76">
        <v>0.67</v>
      </c>
      <c r="F76">
        <v>1</v>
      </c>
      <c r="G76">
        <v>11.25</v>
      </c>
      <c r="H76">
        <f>G76*F76*E76*D76</f>
        <v>45.225</v>
      </c>
      <c r="I76" s="16">
        <f>ROUND(H76*1.05,)</f>
        <v>47</v>
      </c>
    </row>
    <row r="78" spans="2:8" ht="15">
      <c r="B78" t="s">
        <v>44</v>
      </c>
      <c r="C78" t="s">
        <v>15</v>
      </c>
      <c r="D78">
        <v>3</v>
      </c>
      <c r="E78">
        <v>15</v>
      </c>
      <c r="F78">
        <v>0.67</v>
      </c>
      <c r="G78">
        <v>1</v>
      </c>
      <c r="H78">
        <f aca="true" t="shared" si="4" ref="H78:H84">G78*F78*E78*D78</f>
        <v>30.150000000000002</v>
      </c>
    </row>
    <row r="79" spans="3:8" ht="15">
      <c r="C79" t="s">
        <v>15</v>
      </c>
      <c r="D79">
        <v>2</v>
      </c>
      <c r="E79">
        <v>14</v>
      </c>
      <c r="F79">
        <v>0.67</v>
      </c>
      <c r="G79">
        <v>1</v>
      </c>
      <c r="H79">
        <f t="shared" si="4"/>
        <v>18.76</v>
      </c>
    </row>
    <row r="80" spans="3:8" ht="15">
      <c r="C80" t="s">
        <v>15</v>
      </c>
      <c r="D80">
        <v>3</v>
      </c>
      <c r="E80">
        <v>8.67</v>
      </c>
      <c r="F80">
        <v>0.67</v>
      </c>
      <c r="G80">
        <v>1</v>
      </c>
      <c r="H80">
        <f t="shared" si="4"/>
        <v>17.4267</v>
      </c>
    </row>
    <row r="81" spans="2:8" ht="15">
      <c r="B81" t="s">
        <v>47</v>
      </c>
      <c r="C81" t="s">
        <v>15</v>
      </c>
      <c r="D81">
        <v>2</v>
      </c>
      <c r="E81">
        <v>9</v>
      </c>
      <c r="F81">
        <v>0.67</v>
      </c>
      <c r="G81">
        <v>0.5</v>
      </c>
      <c r="H81">
        <f t="shared" si="4"/>
        <v>6.03</v>
      </c>
    </row>
    <row r="82" spans="2:8" ht="15">
      <c r="B82" t="s">
        <v>45</v>
      </c>
      <c r="D82">
        <v>1</v>
      </c>
      <c r="E82">
        <v>8</v>
      </c>
      <c r="F82">
        <f aca="true" t="shared" si="5" ref="F82:G84">F81</f>
        <v>0.67</v>
      </c>
      <c r="G82">
        <f t="shared" si="5"/>
        <v>0.5</v>
      </c>
      <c r="H82">
        <f t="shared" si="4"/>
        <v>2.68</v>
      </c>
    </row>
    <row r="83" spans="2:8" ht="15">
      <c r="B83" t="s">
        <v>26</v>
      </c>
      <c r="C83" t="s">
        <v>15</v>
      </c>
      <c r="D83">
        <v>2</v>
      </c>
      <c r="E83">
        <v>6.5</v>
      </c>
      <c r="F83">
        <f t="shared" si="5"/>
        <v>0.67</v>
      </c>
      <c r="G83">
        <f t="shared" si="5"/>
        <v>0.5</v>
      </c>
      <c r="H83">
        <f t="shared" si="4"/>
        <v>4.355</v>
      </c>
    </row>
    <row r="84" spans="2:8" ht="15">
      <c r="B84" t="s">
        <v>46</v>
      </c>
      <c r="C84" t="s">
        <v>15</v>
      </c>
      <c r="D84">
        <v>2</v>
      </c>
      <c r="E84">
        <v>5</v>
      </c>
      <c r="F84">
        <f t="shared" si="5"/>
        <v>0.67</v>
      </c>
      <c r="G84">
        <f t="shared" si="5"/>
        <v>0.5</v>
      </c>
      <c r="H84">
        <f t="shared" si="4"/>
        <v>3.35</v>
      </c>
    </row>
    <row r="85" spans="8:9" ht="15">
      <c r="H85">
        <f>SUM(H78:H84)</f>
        <v>82.75170000000001</v>
      </c>
      <c r="I85" s="16">
        <f>ROUND(H85*1.05,)</f>
        <v>87</v>
      </c>
    </row>
    <row r="86" ht="15">
      <c r="B86" t="s">
        <v>48</v>
      </c>
    </row>
    <row r="87" spans="2:8" ht="15">
      <c r="B87" t="s">
        <v>49</v>
      </c>
      <c r="C87" t="s">
        <v>15</v>
      </c>
      <c r="D87">
        <v>3</v>
      </c>
      <c r="E87">
        <v>15</v>
      </c>
      <c r="F87">
        <v>0.67</v>
      </c>
      <c r="G87">
        <v>11.25</v>
      </c>
      <c r="H87">
        <f>G87*F87*E87*D87</f>
        <v>339.18750000000006</v>
      </c>
    </row>
    <row r="88" spans="2:8" ht="15">
      <c r="B88" t="s">
        <v>50</v>
      </c>
      <c r="C88" t="s">
        <v>15</v>
      </c>
      <c r="D88">
        <v>2</v>
      </c>
      <c r="E88">
        <v>14</v>
      </c>
      <c r="F88">
        <v>0.67</v>
      </c>
      <c r="G88">
        <v>11.25</v>
      </c>
      <c r="H88">
        <f>G88*F88*E88*D88</f>
        <v>211.05</v>
      </c>
    </row>
    <row r="89" spans="2:8" ht="15">
      <c r="B89" t="s">
        <v>51</v>
      </c>
      <c r="C89" t="s">
        <v>15</v>
      </c>
      <c r="D89">
        <v>2</v>
      </c>
      <c r="E89">
        <v>8.67</v>
      </c>
      <c r="F89">
        <v>0.67</v>
      </c>
      <c r="G89">
        <v>11.25</v>
      </c>
      <c r="H89">
        <f>G89*F89*E89*D89</f>
        <v>130.70025</v>
      </c>
    </row>
    <row r="90" spans="2:8" ht="15">
      <c r="B90" t="s">
        <v>86</v>
      </c>
      <c r="C90" t="s">
        <v>15</v>
      </c>
      <c r="D90">
        <v>12</v>
      </c>
      <c r="E90">
        <v>2</v>
      </c>
      <c r="F90">
        <v>0.66</v>
      </c>
      <c r="G90">
        <v>2.83</v>
      </c>
      <c r="H90">
        <f>G90*F90*E90*D90</f>
        <v>44.827200000000005</v>
      </c>
    </row>
    <row r="91" spans="2:8" ht="15">
      <c r="B91" t="s">
        <v>87</v>
      </c>
      <c r="C91" t="s">
        <v>15</v>
      </c>
      <c r="D91">
        <v>10</v>
      </c>
      <c r="E91">
        <v>1.5</v>
      </c>
      <c r="F91">
        <v>0.67</v>
      </c>
      <c r="G91">
        <v>2.83</v>
      </c>
      <c r="H91">
        <f>G91*F91*E91*D91</f>
        <v>28.441499999999998</v>
      </c>
    </row>
    <row r="92" spans="2:8" ht="15">
      <c r="B92" t="s">
        <v>52</v>
      </c>
      <c r="H92">
        <f>-1*H85</f>
        <v>-82.75170000000001</v>
      </c>
    </row>
    <row r="93" spans="2:8" ht="15">
      <c r="B93" t="s">
        <v>53</v>
      </c>
      <c r="C93" t="s">
        <v>34</v>
      </c>
      <c r="D93">
        <v>-1</v>
      </c>
      <c r="E93">
        <v>7</v>
      </c>
      <c r="F93">
        <v>3.5</v>
      </c>
      <c r="G93">
        <v>0.67</v>
      </c>
      <c r="H93">
        <f>G93*F93*E93*D93</f>
        <v>-16.415000000000003</v>
      </c>
    </row>
    <row r="94" spans="2:8" ht="15">
      <c r="B94" t="s">
        <v>46</v>
      </c>
      <c r="D94">
        <v>-1</v>
      </c>
      <c r="E94">
        <v>7</v>
      </c>
      <c r="F94">
        <v>3.5</v>
      </c>
      <c r="G94">
        <v>0.67</v>
      </c>
      <c r="H94">
        <f aca="true" t="shared" si="6" ref="H94:H101">G94*F94*E94*D94</f>
        <v>-16.415000000000003</v>
      </c>
    </row>
    <row r="95" spans="2:8" ht="15">
      <c r="B95" t="s">
        <v>54</v>
      </c>
      <c r="D95">
        <v>-1</v>
      </c>
      <c r="E95">
        <v>6</v>
      </c>
      <c r="F95">
        <v>7</v>
      </c>
      <c r="G95">
        <v>0.67</v>
      </c>
      <c r="H95">
        <f t="shared" si="6"/>
        <v>-28.14</v>
      </c>
    </row>
    <row r="96" spans="4:8" ht="15">
      <c r="D96">
        <v>-1</v>
      </c>
      <c r="E96">
        <v>6</v>
      </c>
      <c r="F96">
        <v>6</v>
      </c>
      <c r="G96">
        <v>0.67</v>
      </c>
      <c r="H96">
        <f t="shared" si="6"/>
        <v>-24.120000000000005</v>
      </c>
    </row>
    <row r="97" spans="4:8" ht="15">
      <c r="D97">
        <v>-1</v>
      </c>
      <c r="E97">
        <v>2</v>
      </c>
      <c r="F97">
        <v>4.5</v>
      </c>
      <c r="G97">
        <v>0.67</v>
      </c>
      <c r="H97">
        <f t="shared" si="6"/>
        <v>-6.03</v>
      </c>
    </row>
    <row r="98" spans="4:8" ht="15">
      <c r="D98">
        <v>-1</v>
      </c>
      <c r="E98">
        <v>6</v>
      </c>
      <c r="F98">
        <v>5.5</v>
      </c>
      <c r="G98">
        <v>0.67</v>
      </c>
      <c r="H98">
        <f t="shared" si="6"/>
        <v>-22.11</v>
      </c>
    </row>
    <row r="99" spans="8:9" ht="15">
      <c r="H99">
        <f>SUM(H87:H98)</f>
        <v>558.2247500000001</v>
      </c>
      <c r="I99" s="16">
        <f>ROUND(H99*1.05,)</f>
        <v>586</v>
      </c>
    </row>
    <row r="100" spans="2:8" ht="15">
      <c r="B100" t="s">
        <v>85</v>
      </c>
      <c r="C100" t="s">
        <v>15</v>
      </c>
      <c r="D100">
        <v>2</v>
      </c>
      <c r="E100">
        <v>26</v>
      </c>
      <c r="F100">
        <v>2</v>
      </c>
      <c r="G100">
        <v>0.33</v>
      </c>
      <c r="H100">
        <f t="shared" si="6"/>
        <v>34.32</v>
      </c>
    </row>
    <row r="101" spans="4:8" ht="15">
      <c r="D101">
        <v>2</v>
      </c>
      <c r="E101">
        <v>25</v>
      </c>
      <c r="F101">
        <v>1.5</v>
      </c>
      <c r="G101">
        <v>0.33</v>
      </c>
      <c r="H101">
        <f t="shared" si="6"/>
        <v>24.75</v>
      </c>
    </row>
    <row r="102" spans="8:9" ht="15">
      <c r="H102">
        <f>SUM(H100:H101)</f>
        <v>59.07</v>
      </c>
      <c r="I102" s="16">
        <f>ROUND(H102*1.05,)</f>
        <v>62</v>
      </c>
    </row>
    <row r="103" spans="2:9" ht="15">
      <c r="B103" t="s">
        <v>123</v>
      </c>
      <c r="E103">
        <f>H102+H85+H76+H74+H69+H68</f>
        <v>453.65680000000003</v>
      </c>
      <c r="F103">
        <v>5</v>
      </c>
      <c r="H103">
        <f>F103*E103/2.204</f>
        <v>1029.1669691470054</v>
      </c>
      <c r="I103" s="16">
        <f>ROUND(H103*1.05,)</f>
        <v>1081</v>
      </c>
    </row>
    <row r="106" ht="15">
      <c r="B106" t="s">
        <v>74</v>
      </c>
    </row>
    <row r="107" spans="2:8" ht="15">
      <c r="B107" t="s">
        <v>75</v>
      </c>
      <c r="C107" t="s">
        <v>15</v>
      </c>
      <c r="D107">
        <v>2</v>
      </c>
      <c r="E107">
        <v>23</v>
      </c>
      <c r="F107">
        <v>4</v>
      </c>
      <c r="G107">
        <v>3</v>
      </c>
      <c r="H107" s="2">
        <f>G107*F107*E107*D107/144</f>
        <v>3.8333333333333335</v>
      </c>
    </row>
    <row r="108" spans="2:8" ht="15">
      <c r="B108" t="s">
        <v>76</v>
      </c>
      <c r="C108" t="s">
        <v>15</v>
      </c>
      <c r="D108">
        <v>1</v>
      </c>
      <c r="E108">
        <v>48</v>
      </c>
      <c r="F108">
        <v>4</v>
      </c>
      <c r="G108">
        <v>3</v>
      </c>
      <c r="H108" s="2">
        <f>G108*F108*E108*D108/144</f>
        <v>4</v>
      </c>
    </row>
    <row r="109" spans="4:8" ht="15">
      <c r="D109">
        <v>1</v>
      </c>
      <c r="E109">
        <v>39</v>
      </c>
      <c r="F109">
        <v>4</v>
      </c>
      <c r="G109">
        <v>3</v>
      </c>
      <c r="H109" s="2">
        <f>G109*F109*E109*D109/144</f>
        <v>3.25</v>
      </c>
    </row>
    <row r="110" spans="4:8" ht="15">
      <c r="D110">
        <v>1</v>
      </c>
      <c r="E110">
        <v>37.5</v>
      </c>
      <c r="F110">
        <v>4</v>
      </c>
      <c r="G110">
        <v>3</v>
      </c>
      <c r="H110" s="2">
        <f>G110*F110*E110*D110/144</f>
        <v>3.125</v>
      </c>
    </row>
    <row r="111" spans="8:9" ht="15">
      <c r="H111" s="2">
        <f>SUM(H107:H110)</f>
        <v>14.208333333333334</v>
      </c>
      <c r="I111" s="16">
        <f>ROUND(H111*1.05,)</f>
        <v>15</v>
      </c>
    </row>
    <row r="112" spans="2:9" ht="15">
      <c r="B112" t="s">
        <v>77</v>
      </c>
      <c r="C112" t="s">
        <v>34</v>
      </c>
      <c r="D112">
        <v>2</v>
      </c>
      <c r="E112">
        <v>3.33</v>
      </c>
      <c r="F112">
        <v>6.83</v>
      </c>
      <c r="H112" s="2">
        <f>F112*E112*D112</f>
        <v>45.4878</v>
      </c>
      <c r="I112" s="16">
        <f>ROUND(H112*1.05,)</f>
        <v>48</v>
      </c>
    </row>
    <row r="114" spans="2:9" ht="15">
      <c r="B114" t="s">
        <v>144</v>
      </c>
      <c r="C114" t="s">
        <v>34</v>
      </c>
      <c r="I114" s="16">
        <v>135</v>
      </c>
    </row>
    <row r="116" spans="2:8" ht="15">
      <c r="B116" t="s">
        <v>78</v>
      </c>
      <c r="C116" t="s">
        <v>79</v>
      </c>
      <c r="D116">
        <v>1</v>
      </c>
      <c r="E116">
        <v>6.83</v>
      </c>
      <c r="F116">
        <v>5.83</v>
      </c>
      <c r="H116" s="2">
        <f>F116*E116*D116</f>
        <v>39.8189</v>
      </c>
    </row>
    <row r="117" spans="4:8" ht="15">
      <c r="D117">
        <v>1</v>
      </c>
      <c r="E117">
        <v>5.83</v>
      </c>
      <c r="F117">
        <v>5.83</v>
      </c>
      <c r="H117" s="2">
        <f>F117*E117*D117</f>
        <v>33.9889</v>
      </c>
    </row>
    <row r="118" spans="4:8" ht="15">
      <c r="D118">
        <v>1</v>
      </c>
      <c r="E118">
        <v>5.33</v>
      </c>
      <c r="F118">
        <v>5.83</v>
      </c>
      <c r="H118" s="2">
        <f>F118*E118*D118</f>
        <v>31.073900000000002</v>
      </c>
    </row>
    <row r="119" spans="2:8" ht="15">
      <c r="B119" t="s">
        <v>80</v>
      </c>
      <c r="D119">
        <v>1</v>
      </c>
      <c r="E119">
        <v>4.33</v>
      </c>
      <c r="F119">
        <v>1.83</v>
      </c>
      <c r="H119" s="2">
        <f>F119*E119*D119</f>
        <v>7.923900000000001</v>
      </c>
    </row>
    <row r="120" spans="8:9" ht="15">
      <c r="H120" s="2">
        <f>SUM(H116:H119)</f>
        <v>112.8056</v>
      </c>
      <c r="I120" s="16">
        <f>ROUND(H120*1.05,)</f>
        <v>118</v>
      </c>
    </row>
    <row r="122" ht="15">
      <c r="B122" t="s">
        <v>81</v>
      </c>
    </row>
    <row r="125" spans="2:9" ht="15">
      <c r="B125" t="s">
        <v>82</v>
      </c>
      <c r="C125" t="s">
        <v>14</v>
      </c>
      <c r="D125">
        <v>4</v>
      </c>
      <c r="H125">
        <f aca="true" t="shared" si="7" ref="H125:H127">D125</f>
        <v>4</v>
      </c>
      <c r="I125" s="16">
        <f aca="true" t="shared" si="8" ref="I125:I127">H125</f>
        <v>4</v>
      </c>
    </row>
    <row r="126" spans="2:9" ht="15">
      <c r="B126" t="s">
        <v>83</v>
      </c>
      <c r="C126" t="s">
        <v>14</v>
      </c>
      <c r="D126">
        <v>12</v>
      </c>
      <c r="H126">
        <f t="shared" si="7"/>
        <v>12</v>
      </c>
      <c r="I126" s="16">
        <f t="shared" si="8"/>
        <v>12</v>
      </c>
    </row>
    <row r="127" spans="2:9" ht="15">
      <c r="B127" t="s">
        <v>84</v>
      </c>
      <c r="C127" t="s">
        <v>14</v>
      </c>
      <c r="D127">
        <v>2</v>
      </c>
      <c r="H127">
        <f t="shared" si="7"/>
        <v>2</v>
      </c>
      <c r="I127" s="16">
        <f t="shared" si="8"/>
        <v>2</v>
      </c>
    </row>
    <row r="131" ht="15">
      <c r="B131" t="s">
        <v>88</v>
      </c>
    </row>
    <row r="132" spans="2:8" ht="15">
      <c r="B132" t="s">
        <v>89</v>
      </c>
      <c r="C132" t="s">
        <v>15</v>
      </c>
      <c r="D132">
        <v>2</v>
      </c>
      <c r="E132">
        <v>22</v>
      </c>
      <c r="F132">
        <v>0.33</v>
      </c>
      <c r="G132">
        <v>0.5</v>
      </c>
      <c r="H132">
        <f>G132*F132*E132*D132</f>
        <v>7.260000000000001</v>
      </c>
    </row>
    <row r="133" spans="2:8" ht="15">
      <c r="B133" t="s">
        <v>90</v>
      </c>
      <c r="D133">
        <v>8</v>
      </c>
      <c r="E133" s="1">
        <v>13</v>
      </c>
      <c r="F133">
        <v>0.33</v>
      </c>
      <c r="G133">
        <v>0.5</v>
      </c>
      <c r="H133" s="1">
        <f>G133*F133*E133*D133</f>
        <v>17.16</v>
      </c>
    </row>
    <row r="134" spans="2:8" ht="15">
      <c r="B134" t="s">
        <v>91</v>
      </c>
      <c r="D134">
        <v>1</v>
      </c>
      <c r="E134">
        <v>3</v>
      </c>
      <c r="F134">
        <v>0.33</v>
      </c>
      <c r="G134">
        <v>0.5</v>
      </c>
      <c r="H134" s="1">
        <f>G134*F134*E134*D134</f>
        <v>0.495</v>
      </c>
    </row>
    <row r="135" spans="2:8" ht="15">
      <c r="B135" t="s">
        <v>92</v>
      </c>
      <c r="D135">
        <v>4</v>
      </c>
      <c r="E135">
        <v>8</v>
      </c>
      <c r="F135">
        <v>0.33</v>
      </c>
      <c r="G135">
        <v>0.25</v>
      </c>
      <c r="H135" s="1">
        <f>G135*F135*E135*D135</f>
        <v>2.64</v>
      </c>
    </row>
    <row r="136" spans="2:8" ht="15">
      <c r="B136" t="s">
        <v>93</v>
      </c>
      <c r="D136">
        <v>20</v>
      </c>
      <c r="E136">
        <v>15</v>
      </c>
      <c r="F136">
        <v>0.22</v>
      </c>
      <c r="G136">
        <v>0.25</v>
      </c>
      <c r="H136" s="1">
        <f>G136*F136*E136*D136</f>
        <v>16.5</v>
      </c>
    </row>
    <row r="137" spans="8:9" ht="15">
      <c r="H137" s="1">
        <f>SUM(H132:H136)</f>
        <v>44.05500000000001</v>
      </c>
      <c r="I137" s="16">
        <f>ROUND(H137*1.05,)</f>
        <v>46</v>
      </c>
    </row>
    <row r="138" spans="2:9" ht="15">
      <c r="B138" t="s">
        <v>112</v>
      </c>
      <c r="C138" t="s">
        <v>113</v>
      </c>
      <c r="D138">
        <v>1</v>
      </c>
      <c r="E138">
        <v>25</v>
      </c>
      <c r="H138" s="1">
        <f>E138</f>
        <v>25</v>
      </c>
      <c r="I138" s="16">
        <f>ROUND(H138*1.05,)</f>
        <v>26</v>
      </c>
    </row>
    <row r="139" ht="15">
      <c r="H139" s="1"/>
    </row>
    <row r="141" spans="2:9" ht="15">
      <c r="B141" t="s">
        <v>94</v>
      </c>
      <c r="C141" t="s">
        <v>95</v>
      </c>
      <c r="D141">
        <v>1</v>
      </c>
      <c r="E141">
        <v>89</v>
      </c>
      <c r="F141">
        <v>0.75</v>
      </c>
      <c r="H141">
        <f>E141*D141*F141</f>
        <v>66.75</v>
      </c>
      <c r="I141" s="16">
        <f>ROUND(H141*1.05,)</f>
        <v>70</v>
      </c>
    </row>
    <row r="143" spans="2:8" ht="15">
      <c r="B143" t="s">
        <v>96</v>
      </c>
      <c r="C143" t="s">
        <v>34</v>
      </c>
      <c r="D143">
        <v>1</v>
      </c>
      <c r="E143">
        <v>14</v>
      </c>
      <c r="F143">
        <v>15</v>
      </c>
      <c r="H143">
        <f>F143*E143*D143</f>
        <v>210</v>
      </c>
    </row>
    <row r="144" spans="2:8" ht="15">
      <c r="B144" t="s">
        <v>97</v>
      </c>
      <c r="C144" t="s">
        <v>34</v>
      </c>
      <c r="D144">
        <v>1</v>
      </c>
      <c r="E144">
        <v>12</v>
      </c>
      <c r="F144">
        <v>8</v>
      </c>
      <c r="H144">
        <f>F144*E144*D144</f>
        <v>96</v>
      </c>
    </row>
    <row r="145" spans="2:8" ht="15">
      <c r="B145" t="s">
        <v>98</v>
      </c>
      <c r="C145" t="s">
        <v>34</v>
      </c>
      <c r="D145">
        <v>1</v>
      </c>
      <c r="E145">
        <v>8</v>
      </c>
      <c r="F145">
        <v>3</v>
      </c>
      <c r="H145">
        <f>F145*E145*D145</f>
        <v>24</v>
      </c>
    </row>
    <row r="146" spans="2:8" ht="15">
      <c r="B146" t="s">
        <v>99</v>
      </c>
      <c r="D146">
        <v>1</v>
      </c>
      <c r="E146">
        <f>E141</f>
        <v>89</v>
      </c>
      <c r="F146">
        <v>1</v>
      </c>
      <c r="H146">
        <f>F146*E146*D146</f>
        <v>89</v>
      </c>
    </row>
    <row r="147" spans="8:9" ht="15">
      <c r="H147">
        <f>SUM(H143:H146)</f>
        <v>419</v>
      </c>
      <c r="I147" s="16">
        <f>ROUND(H147*1.05,)</f>
        <v>440</v>
      </c>
    </row>
    <row r="149" spans="2:9" ht="15">
      <c r="B149" t="s">
        <v>100</v>
      </c>
      <c r="C149" t="s">
        <v>95</v>
      </c>
      <c r="D149">
        <v>9</v>
      </c>
      <c r="E149">
        <v>13.75</v>
      </c>
      <c r="H149">
        <f>E149*D149</f>
        <v>123.75</v>
      </c>
      <c r="I149" s="16">
        <f>ROUND(H149*1.05,)</f>
        <v>130</v>
      </c>
    </row>
    <row r="150" ht="15">
      <c r="B150" t="s">
        <v>101</v>
      </c>
    </row>
    <row r="151" spans="2:8" ht="15">
      <c r="B151" t="s">
        <v>102</v>
      </c>
      <c r="C151" t="s">
        <v>95</v>
      </c>
      <c r="D151">
        <v>6</v>
      </c>
      <c r="E151">
        <v>21</v>
      </c>
      <c r="H151">
        <f>E151*D151</f>
        <v>126</v>
      </c>
    </row>
    <row r="152" spans="2:8" ht="15">
      <c r="B152" t="s">
        <v>103</v>
      </c>
      <c r="D152">
        <v>4</v>
      </c>
      <c r="E152">
        <v>26.5</v>
      </c>
      <c r="H152">
        <f>E152*D152</f>
        <v>106</v>
      </c>
    </row>
    <row r="153" spans="8:9" ht="15">
      <c r="H153">
        <f>SUM(H151:H152)</f>
        <v>232</v>
      </c>
      <c r="I153" s="16">
        <f>ROUND(H153*1.05,)</f>
        <v>244</v>
      </c>
    </row>
    <row r="155" spans="2:8" ht="15">
      <c r="B155" t="s">
        <v>104</v>
      </c>
      <c r="C155" t="s">
        <v>95</v>
      </c>
      <c r="D155">
        <v>7</v>
      </c>
      <c r="E155">
        <v>26.5</v>
      </c>
      <c r="H155">
        <f>E155*D155</f>
        <v>185.5</v>
      </c>
    </row>
    <row r="156" spans="2:8" ht="15">
      <c r="B156" t="s">
        <v>105</v>
      </c>
      <c r="C156" t="s">
        <v>95</v>
      </c>
      <c r="D156">
        <f>27*3</f>
        <v>81</v>
      </c>
      <c r="E156">
        <v>0.83</v>
      </c>
      <c r="H156">
        <f>E156*D156</f>
        <v>67.22999999999999</v>
      </c>
    </row>
    <row r="157" spans="8:9" ht="15">
      <c r="H157">
        <f>SUM(H155:H156)</f>
        <v>252.73</v>
      </c>
      <c r="I157" s="16">
        <f>ROUND(H157*1.05,)</f>
        <v>265</v>
      </c>
    </row>
    <row r="159" ht="15">
      <c r="B159" t="s">
        <v>149</v>
      </c>
    </row>
    <row r="160" spans="2:8" ht="15">
      <c r="B160" t="s">
        <v>106</v>
      </c>
      <c r="C160" t="s">
        <v>34</v>
      </c>
      <c r="D160">
        <v>2</v>
      </c>
      <c r="E160">
        <f>16.33+2</f>
        <v>18.33</v>
      </c>
      <c r="F160">
        <f>ROUND(SQRT(25+13^2),)</f>
        <v>14</v>
      </c>
      <c r="H160">
        <f>D160*F160*E160/2</f>
        <v>256.62</v>
      </c>
    </row>
    <row r="161" spans="2:8" ht="15">
      <c r="B161" t="s">
        <v>107</v>
      </c>
      <c r="C161" t="s">
        <v>34</v>
      </c>
      <c r="D161">
        <v>2</v>
      </c>
      <c r="E161">
        <v>26.5</v>
      </c>
      <c r="F161">
        <f>ROUND(SQRT(25+9.17^2),)</f>
        <v>10</v>
      </c>
      <c r="H161">
        <f>D161*F161*E161/2</f>
        <v>265</v>
      </c>
    </row>
    <row r="162" spans="2:8" ht="15">
      <c r="B162" t="s">
        <v>108</v>
      </c>
      <c r="C162" t="s">
        <v>34</v>
      </c>
      <c r="D162">
        <v>1</v>
      </c>
      <c r="E162">
        <v>20.5</v>
      </c>
      <c r="F162">
        <v>26.5</v>
      </c>
      <c r="H162" s="3">
        <f>D162*F162*E162/2</f>
        <v>271.625</v>
      </c>
    </row>
    <row r="163" spans="8:9" ht="15">
      <c r="H163">
        <f>SUM(H160:H162)</f>
        <v>793.245</v>
      </c>
      <c r="I163" s="16">
        <f>ROUND(H163*1.05,)</f>
        <v>833</v>
      </c>
    </row>
    <row r="164" spans="2:9" ht="15">
      <c r="B164" t="s">
        <v>150</v>
      </c>
      <c r="C164" t="s">
        <v>34</v>
      </c>
      <c r="H164">
        <v>50</v>
      </c>
      <c r="I164" s="16">
        <f>ROUND(H164*1.05,)</f>
        <v>53</v>
      </c>
    </row>
    <row r="166" spans="2:9" ht="15">
      <c r="B166" t="s">
        <v>109</v>
      </c>
      <c r="C166" t="s">
        <v>95</v>
      </c>
      <c r="D166">
        <v>1</v>
      </c>
      <c r="E166">
        <v>70</v>
      </c>
      <c r="H166">
        <f>E166</f>
        <v>70</v>
      </c>
      <c r="I166" s="16">
        <f>ROUND(H166*1.05,)</f>
        <v>74</v>
      </c>
    </row>
    <row r="168" spans="2:8" ht="15">
      <c r="B168" t="s">
        <v>110</v>
      </c>
      <c r="C168" t="s">
        <v>95</v>
      </c>
      <c r="D168">
        <v>1</v>
      </c>
      <c r="E168">
        <v>26</v>
      </c>
      <c r="F168">
        <v>2</v>
      </c>
      <c r="H168">
        <f>F168*E168*D168</f>
        <v>52</v>
      </c>
    </row>
    <row r="169" spans="4:8" ht="15">
      <c r="D169">
        <v>1</v>
      </c>
      <c r="E169">
        <v>25</v>
      </c>
      <c r="F169">
        <v>1.5</v>
      </c>
      <c r="H169">
        <f>F169*E169*D169</f>
        <v>37.5</v>
      </c>
    </row>
    <row r="170" spans="8:9" ht="15">
      <c r="H170">
        <f>SUM(H168:H169)</f>
        <v>89.5</v>
      </c>
      <c r="I170" s="16">
        <f>ROUND(H170*1.05,)</f>
        <v>94</v>
      </c>
    </row>
    <row r="171" ht="15">
      <c r="B171" t="s">
        <v>111</v>
      </c>
    </row>
    <row r="172" spans="2:8" ht="15">
      <c r="B172" t="s">
        <v>114</v>
      </c>
      <c r="D172">
        <v>1</v>
      </c>
      <c r="E172">
        <v>14</v>
      </c>
      <c r="F172">
        <v>15</v>
      </c>
      <c r="G172">
        <v>10</v>
      </c>
      <c r="H172">
        <f>D172*(E172+F172)*2*G172</f>
        <v>580</v>
      </c>
    </row>
    <row r="173" spans="4:8" ht="15">
      <c r="D173">
        <v>1</v>
      </c>
      <c r="E173">
        <v>8</v>
      </c>
      <c r="F173">
        <v>12</v>
      </c>
      <c r="G173">
        <v>10</v>
      </c>
      <c r="H173">
        <f>D173*(E173+F173)*2*G173</f>
        <v>400</v>
      </c>
    </row>
    <row r="174" spans="4:8" ht="15">
      <c r="D174">
        <v>1</v>
      </c>
      <c r="E174">
        <v>8</v>
      </c>
      <c r="F174">
        <v>3</v>
      </c>
      <c r="G174">
        <v>10</v>
      </c>
      <c r="H174">
        <f>D174*(E174+F174)*2*G174</f>
        <v>220</v>
      </c>
    </row>
    <row r="175" spans="2:8" ht="15">
      <c r="B175" t="s">
        <v>115</v>
      </c>
      <c r="D175">
        <v>12</v>
      </c>
      <c r="E175">
        <v>2</v>
      </c>
      <c r="F175">
        <v>0.66</v>
      </c>
      <c r="G175">
        <v>2.83</v>
      </c>
      <c r="H175">
        <f>D175*((E175+E175+F175)*G175)</f>
        <v>158.2536</v>
      </c>
    </row>
    <row r="176" spans="4:8" ht="15">
      <c r="D176">
        <v>10</v>
      </c>
      <c r="E176">
        <v>1.5</v>
      </c>
      <c r="F176">
        <v>0.67</v>
      </c>
      <c r="G176">
        <v>2.83</v>
      </c>
      <c r="H176">
        <f>D176*((E176+E176+F176)*G176)</f>
        <v>103.861</v>
      </c>
    </row>
    <row r="177" spans="2:8" ht="15">
      <c r="B177" t="s">
        <v>116</v>
      </c>
      <c r="D177">
        <v>2</v>
      </c>
      <c r="E177">
        <v>24</v>
      </c>
      <c r="G177">
        <v>13</v>
      </c>
      <c r="H177">
        <f>+G177*E177*D177</f>
        <v>624</v>
      </c>
    </row>
    <row r="178" spans="4:8" ht="15">
      <c r="D178">
        <v>2</v>
      </c>
      <c r="E178">
        <v>16.33</v>
      </c>
      <c r="G178">
        <v>13</v>
      </c>
      <c r="H178">
        <f>+G178*E178*D178</f>
        <v>424.5799999999999</v>
      </c>
    </row>
    <row r="179" spans="2:8" ht="15">
      <c r="B179" t="s">
        <v>117</v>
      </c>
      <c r="D179">
        <v>1</v>
      </c>
      <c r="E179">
        <v>70</v>
      </c>
      <c r="G179">
        <v>2</v>
      </c>
      <c r="H179">
        <f>+G179*E179*D179</f>
        <v>140</v>
      </c>
    </row>
    <row r="180" spans="2:8" ht="15">
      <c r="B180" t="s">
        <v>118</v>
      </c>
      <c r="D180">
        <v>2</v>
      </c>
      <c r="E180">
        <v>50</v>
      </c>
      <c r="G180">
        <v>2</v>
      </c>
      <c r="H180">
        <f>+G180*E180*D180</f>
        <v>200</v>
      </c>
    </row>
    <row r="181" spans="2:8" ht="15">
      <c r="B181" t="s">
        <v>119</v>
      </c>
      <c r="H181">
        <f>SUM(H172:H180)</f>
        <v>2850.6946</v>
      </c>
    </row>
    <row r="182" ht="15">
      <c r="B182" t="s">
        <v>120</v>
      </c>
    </row>
    <row r="183" spans="2:8" ht="15">
      <c r="B183" t="s">
        <v>55</v>
      </c>
      <c r="D183">
        <v>-4</v>
      </c>
      <c r="E183">
        <v>3.5</v>
      </c>
      <c r="G183">
        <v>7</v>
      </c>
      <c r="H183">
        <f aca="true" t="shared" si="9" ref="H183:H188">+G183*E183*D183</f>
        <v>-98</v>
      </c>
    </row>
    <row r="184" spans="4:8" ht="15">
      <c r="D184">
        <v>-2</v>
      </c>
      <c r="E184">
        <v>7</v>
      </c>
      <c r="G184">
        <v>6</v>
      </c>
      <c r="H184">
        <f t="shared" si="9"/>
        <v>-84</v>
      </c>
    </row>
    <row r="185" spans="4:8" ht="15">
      <c r="D185">
        <v>-2</v>
      </c>
      <c r="E185">
        <v>6</v>
      </c>
      <c r="G185">
        <v>6</v>
      </c>
      <c r="H185">
        <f t="shared" si="9"/>
        <v>-72</v>
      </c>
    </row>
    <row r="186" spans="4:8" ht="15">
      <c r="D186">
        <v>-2</v>
      </c>
      <c r="E186">
        <v>5.5</v>
      </c>
      <c r="G186">
        <v>6</v>
      </c>
      <c r="H186">
        <f t="shared" si="9"/>
        <v>-66</v>
      </c>
    </row>
    <row r="187" spans="4:8" ht="15">
      <c r="D187">
        <v>-2</v>
      </c>
      <c r="E187">
        <v>4.5</v>
      </c>
      <c r="G187">
        <v>2</v>
      </c>
      <c r="H187">
        <f t="shared" si="9"/>
        <v>-18</v>
      </c>
    </row>
    <row r="188" spans="2:8" ht="15">
      <c r="B188" t="s">
        <v>121</v>
      </c>
      <c r="D188">
        <v>-2</v>
      </c>
      <c r="E188">
        <v>8</v>
      </c>
      <c r="G188">
        <v>8</v>
      </c>
      <c r="H188">
        <f t="shared" si="9"/>
        <v>-128</v>
      </c>
    </row>
    <row r="189" spans="2:9" ht="15">
      <c r="B189" t="s">
        <v>122</v>
      </c>
      <c r="H189">
        <f>SUM(H181:H188)</f>
        <v>2384.6946</v>
      </c>
      <c r="I189" s="16">
        <f>ROUND(H189*1.05,)</f>
        <v>2504</v>
      </c>
    </row>
    <row r="191" spans="2:8" ht="15">
      <c r="B191" t="s">
        <v>124</v>
      </c>
      <c r="D191">
        <v>1</v>
      </c>
      <c r="E191">
        <v>14</v>
      </c>
      <c r="F191">
        <v>15</v>
      </c>
      <c r="G191">
        <v>10</v>
      </c>
      <c r="H191">
        <f>D191*(E191+F191)*2*G191</f>
        <v>580</v>
      </c>
    </row>
    <row r="192" spans="4:8" ht="15">
      <c r="D192">
        <v>1</v>
      </c>
      <c r="E192">
        <v>8</v>
      </c>
      <c r="F192">
        <v>12</v>
      </c>
      <c r="G192">
        <v>10</v>
      </c>
      <c r="H192">
        <f>D192*(E192+F192)*2*G192</f>
        <v>400</v>
      </c>
    </row>
    <row r="193" spans="4:8" ht="15">
      <c r="D193">
        <v>1</v>
      </c>
      <c r="E193">
        <v>8</v>
      </c>
      <c r="F193">
        <v>3</v>
      </c>
      <c r="G193">
        <v>10</v>
      </c>
      <c r="H193">
        <f>D193*(E193+F193)*2*G193</f>
        <v>220</v>
      </c>
    </row>
    <row r="194" spans="2:8" ht="15">
      <c r="B194" t="s">
        <v>55</v>
      </c>
      <c r="D194">
        <v>-3</v>
      </c>
      <c r="E194">
        <v>3.5</v>
      </c>
      <c r="G194">
        <v>7</v>
      </c>
      <c r="H194">
        <f aca="true" t="shared" si="10" ref="H194:H199">+G194*E194*D194</f>
        <v>-73.5</v>
      </c>
    </row>
    <row r="195" spans="4:8" ht="15">
      <c r="D195">
        <v>-1</v>
      </c>
      <c r="E195">
        <v>7</v>
      </c>
      <c r="G195">
        <v>6</v>
      </c>
      <c r="H195">
        <f t="shared" si="10"/>
        <v>-42</v>
      </c>
    </row>
    <row r="196" spans="4:8" ht="15">
      <c r="D196">
        <v>-1</v>
      </c>
      <c r="E196">
        <v>6</v>
      </c>
      <c r="G196">
        <v>6</v>
      </c>
      <c r="H196">
        <f t="shared" si="10"/>
        <v>-36</v>
      </c>
    </row>
    <row r="197" spans="4:8" ht="15">
      <c r="D197">
        <v>-1</v>
      </c>
      <c r="E197">
        <v>5.5</v>
      </c>
      <c r="G197">
        <v>6</v>
      </c>
      <c r="H197">
        <f t="shared" si="10"/>
        <v>-33</v>
      </c>
    </row>
    <row r="198" spans="4:8" ht="15">
      <c r="D198">
        <v>-1</v>
      </c>
      <c r="E198">
        <v>4.5</v>
      </c>
      <c r="G198">
        <v>2</v>
      </c>
      <c r="H198">
        <f t="shared" si="10"/>
        <v>-9</v>
      </c>
    </row>
    <row r="199" spans="2:8" ht="15">
      <c r="B199" t="s">
        <v>121</v>
      </c>
      <c r="D199">
        <v>-1</v>
      </c>
      <c r="E199">
        <v>8</v>
      </c>
      <c r="G199">
        <v>8</v>
      </c>
      <c r="H199">
        <f t="shared" si="10"/>
        <v>-64</v>
      </c>
    </row>
    <row r="200" spans="8:9" ht="15">
      <c r="H200">
        <f>SUM(H191:H199)</f>
        <v>942.5</v>
      </c>
      <c r="I200" s="16">
        <f>ROUND(H200*1.05,)</f>
        <v>990</v>
      </c>
    </row>
    <row r="202" spans="2:8" ht="15">
      <c r="B202" t="s">
        <v>125</v>
      </c>
      <c r="D202">
        <v>2</v>
      </c>
      <c r="E202">
        <v>24</v>
      </c>
      <c r="G202">
        <v>13</v>
      </c>
      <c r="H202">
        <f>+G202*E202*D202</f>
        <v>624</v>
      </c>
    </row>
    <row r="203" spans="4:8" ht="15">
      <c r="D203">
        <v>2</v>
      </c>
      <c r="E203">
        <v>16.33</v>
      </c>
      <c r="G203">
        <v>13</v>
      </c>
      <c r="H203">
        <f>+G203*E203*D203</f>
        <v>424.5799999999999</v>
      </c>
    </row>
    <row r="204" spans="2:8" ht="15">
      <c r="B204" t="s">
        <v>55</v>
      </c>
      <c r="D204">
        <v>-1</v>
      </c>
      <c r="E204">
        <v>3.5</v>
      </c>
      <c r="G204">
        <v>7</v>
      </c>
      <c r="H204">
        <f aca="true" t="shared" si="11" ref="H204:H209">+G204*E204*D204</f>
        <v>-24.5</v>
      </c>
    </row>
    <row r="205" spans="4:8" ht="15">
      <c r="D205">
        <v>-1</v>
      </c>
      <c r="E205">
        <v>7</v>
      </c>
      <c r="G205">
        <v>6</v>
      </c>
      <c r="H205">
        <f t="shared" si="11"/>
        <v>-42</v>
      </c>
    </row>
    <row r="206" spans="4:8" ht="15">
      <c r="D206">
        <v>-1</v>
      </c>
      <c r="E206">
        <v>6</v>
      </c>
      <c r="G206">
        <v>6</v>
      </c>
      <c r="H206">
        <f t="shared" si="11"/>
        <v>-36</v>
      </c>
    </row>
    <row r="207" spans="4:8" ht="15">
      <c r="D207">
        <v>-1</v>
      </c>
      <c r="E207">
        <v>5.5</v>
      </c>
      <c r="G207">
        <v>6</v>
      </c>
      <c r="H207">
        <f t="shared" si="11"/>
        <v>-33</v>
      </c>
    </row>
    <row r="208" spans="4:8" ht="15">
      <c r="D208">
        <v>-1</v>
      </c>
      <c r="E208">
        <v>4.5</v>
      </c>
      <c r="G208">
        <v>2</v>
      </c>
      <c r="H208">
        <f t="shared" si="11"/>
        <v>-9</v>
      </c>
    </row>
    <row r="209" spans="2:8" ht="15">
      <c r="B209" t="s">
        <v>121</v>
      </c>
      <c r="D209">
        <v>-1</v>
      </c>
      <c r="E209">
        <v>8</v>
      </c>
      <c r="G209">
        <v>8</v>
      </c>
      <c r="H209">
        <f t="shared" si="11"/>
        <v>-64</v>
      </c>
    </row>
    <row r="210" spans="8:9" ht="15">
      <c r="H210">
        <f>SUM(H202:H209)</f>
        <v>840.0799999999999</v>
      </c>
      <c r="I210" s="16">
        <f>ROUND(H210*1.05,)</f>
        <v>882</v>
      </c>
    </row>
    <row r="212" ht="15">
      <c r="B212" t="s">
        <v>126</v>
      </c>
    </row>
    <row r="213" spans="2:8" ht="15">
      <c r="B213" t="s">
        <v>55</v>
      </c>
      <c r="D213">
        <v>4</v>
      </c>
      <c r="E213">
        <v>3.5</v>
      </c>
      <c r="F213">
        <v>7</v>
      </c>
      <c r="H213">
        <f>F213*E213*D213</f>
        <v>98</v>
      </c>
    </row>
    <row r="214" spans="2:8" ht="15">
      <c r="B214" t="s">
        <v>67</v>
      </c>
      <c r="D214">
        <v>2</v>
      </c>
      <c r="E214">
        <v>7</v>
      </c>
      <c r="F214">
        <v>6</v>
      </c>
      <c r="H214">
        <f>F214*E214*D214</f>
        <v>84</v>
      </c>
    </row>
    <row r="215" spans="2:8" ht="15">
      <c r="B215" t="s">
        <v>45</v>
      </c>
      <c r="D215">
        <v>2</v>
      </c>
      <c r="E215">
        <v>6</v>
      </c>
      <c r="F215">
        <v>6</v>
      </c>
      <c r="H215">
        <f>F215*E215*D215</f>
        <v>72</v>
      </c>
    </row>
    <row r="216" spans="2:8" ht="15">
      <c r="B216" t="s">
        <v>68</v>
      </c>
      <c r="D216">
        <v>2</v>
      </c>
      <c r="E216">
        <v>5.5</v>
      </c>
      <c r="F216">
        <v>6</v>
      </c>
      <c r="H216">
        <f>F216*E216*D216</f>
        <v>66</v>
      </c>
    </row>
    <row r="217" spans="2:8" ht="15">
      <c r="B217" t="s">
        <v>72</v>
      </c>
      <c r="D217">
        <v>2</v>
      </c>
      <c r="E217">
        <v>4.5</v>
      </c>
      <c r="F217">
        <v>2</v>
      </c>
      <c r="H217">
        <f>F217*E217*D217</f>
        <v>18</v>
      </c>
    </row>
    <row r="218" spans="2:8" ht="15">
      <c r="B218" t="s">
        <v>129</v>
      </c>
      <c r="H218">
        <f>H147+H141</f>
        <v>485.75</v>
      </c>
    </row>
    <row r="220" spans="2:9" ht="15">
      <c r="B220" t="s">
        <v>142</v>
      </c>
      <c r="H220">
        <f>SUM(H213:H218)</f>
        <v>823.75</v>
      </c>
      <c r="I220" s="16">
        <f>ROUND(H220*1.05,)</f>
        <v>865</v>
      </c>
    </row>
    <row r="222" ht="15">
      <c r="B222" t="s">
        <v>127</v>
      </c>
    </row>
    <row r="223" spans="2:8" ht="15">
      <c r="B223" t="s">
        <v>128</v>
      </c>
      <c r="C223" t="s">
        <v>79</v>
      </c>
      <c r="H223">
        <f>H163*2+H166</f>
        <v>1656.49</v>
      </c>
    </row>
    <row r="226" spans="8:9" ht="15">
      <c r="H226">
        <f>SUM(H223:H225)</f>
        <v>1656.49</v>
      </c>
      <c r="I226" s="16">
        <f>ROUND(H226*1.05,)</f>
        <v>1739</v>
      </c>
    </row>
    <row r="227" spans="2:9" ht="15">
      <c r="B227" t="s">
        <v>130</v>
      </c>
      <c r="H227">
        <v>1</v>
      </c>
      <c r="I227">
        <f>H227</f>
        <v>1</v>
      </c>
    </row>
    <row r="229" ht="15">
      <c r="B229" t="s">
        <v>131</v>
      </c>
    </row>
    <row r="230" spans="2:9" ht="15">
      <c r="B230" t="s">
        <v>132</v>
      </c>
      <c r="D230">
        <v>1</v>
      </c>
      <c r="H230">
        <f>D230</f>
        <v>1</v>
      </c>
      <c r="I230" s="16">
        <f aca="true" t="shared" si="12" ref="I230:I239">H230</f>
        <v>1</v>
      </c>
    </row>
    <row r="231" spans="2:9" ht="15">
      <c r="B231" t="s">
        <v>133</v>
      </c>
      <c r="C231" t="s">
        <v>134</v>
      </c>
      <c r="D231">
        <v>50</v>
      </c>
      <c r="H231">
        <f>D231</f>
        <v>50</v>
      </c>
      <c r="I231" s="16">
        <f t="shared" si="12"/>
        <v>50</v>
      </c>
    </row>
    <row r="233" spans="2:9" ht="15">
      <c r="B233" t="s">
        <v>145</v>
      </c>
      <c r="C233" t="s">
        <v>134</v>
      </c>
      <c r="D233">
        <v>50</v>
      </c>
      <c r="H233">
        <f>D233</f>
        <v>50</v>
      </c>
      <c r="I233" s="16">
        <f t="shared" si="12"/>
        <v>50</v>
      </c>
    </row>
    <row r="234" spans="2:9" ht="15">
      <c r="B234" t="s">
        <v>146</v>
      </c>
      <c r="C234" t="s">
        <v>134</v>
      </c>
      <c r="D234">
        <v>200</v>
      </c>
      <c r="H234">
        <f>D234</f>
        <v>200</v>
      </c>
      <c r="I234" s="16">
        <f t="shared" si="12"/>
        <v>200</v>
      </c>
    </row>
    <row r="235" spans="2:9" ht="15">
      <c r="B235" t="s">
        <v>147</v>
      </c>
      <c r="C235" t="s">
        <v>14</v>
      </c>
      <c r="D235">
        <v>2</v>
      </c>
      <c r="H235">
        <f>D235</f>
        <v>2</v>
      </c>
      <c r="I235">
        <f t="shared" si="12"/>
        <v>2</v>
      </c>
    </row>
    <row r="237" spans="2:9" ht="15">
      <c r="B237" t="s">
        <v>135</v>
      </c>
      <c r="C237" t="s">
        <v>14</v>
      </c>
      <c r="D237">
        <v>2</v>
      </c>
      <c r="H237">
        <f>D237</f>
        <v>2</v>
      </c>
      <c r="I237">
        <f t="shared" si="12"/>
        <v>2</v>
      </c>
    </row>
    <row r="239" spans="2:9" ht="15">
      <c r="B239" t="s">
        <v>136</v>
      </c>
      <c r="C239" t="s">
        <v>14</v>
      </c>
      <c r="D239">
        <v>2</v>
      </c>
      <c r="H239">
        <f>D239</f>
        <v>2</v>
      </c>
      <c r="I239">
        <f t="shared" si="12"/>
        <v>2</v>
      </c>
    </row>
    <row r="240" spans="2:9" ht="15">
      <c r="B240" t="s">
        <v>148</v>
      </c>
      <c r="C240" t="s">
        <v>14</v>
      </c>
      <c r="D240">
        <v>1</v>
      </c>
      <c r="H240">
        <v>1</v>
      </c>
      <c r="I240">
        <v>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topLeftCell="A1">
      <selection activeCell="A20" sqref="A20:C20"/>
    </sheetView>
  </sheetViews>
  <sheetFormatPr defaultColWidth="9.140625" defaultRowHeight="15"/>
  <cols>
    <col min="8" max="8" width="2.140625" style="0" customWidth="1"/>
  </cols>
  <sheetData>
    <row r="1" spans="2:9" ht="15">
      <c r="B1" t="s">
        <v>6</v>
      </c>
      <c r="D1" t="s">
        <v>57</v>
      </c>
      <c r="F1" t="s">
        <v>59</v>
      </c>
      <c r="I1" t="s">
        <v>57</v>
      </c>
    </row>
    <row r="2" spans="2:11" ht="15">
      <c r="B2" t="s">
        <v>8</v>
      </c>
      <c r="C2" t="s">
        <v>56</v>
      </c>
      <c r="D2" t="s">
        <v>8</v>
      </c>
      <c r="E2" t="s">
        <v>58</v>
      </c>
      <c r="F2" t="s">
        <v>8</v>
      </c>
      <c r="G2" t="s">
        <v>56</v>
      </c>
      <c r="I2" t="s">
        <v>60</v>
      </c>
      <c r="J2" t="s">
        <v>8</v>
      </c>
      <c r="K2" t="s">
        <v>58</v>
      </c>
    </row>
    <row r="3" spans="1:11" ht="15">
      <c r="A3" t="s">
        <v>55</v>
      </c>
      <c r="B3">
        <v>3.5</v>
      </c>
      <c r="C3">
        <v>7</v>
      </c>
      <c r="D3">
        <v>4</v>
      </c>
      <c r="E3">
        <v>3</v>
      </c>
      <c r="F3">
        <f>ROUND((B3-(E3-1)/12),2)</f>
        <v>3.33</v>
      </c>
      <c r="G3">
        <f>ROUND((C3-(E3-1)/12),2)</f>
        <v>6.83</v>
      </c>
      <c r="I3">
        <f>2*C3+2*(B3+1)</f>
        <v>23</v>
      </c>
      <c r="J3">
        <f>D3</f>
        <v>4</v>
      </c>
      <c r="K3">
        <f>E3</f>
        <v>3</v>
      </c>
    </row>
    <row r="4" ht="15">
      <c r="A4" t="s">
        <v>61</v>
      </c>
    </row>
    <row r="5" ht="15">
      <c r="A5" t="s">
        <v>62</v>
      </c>
    </row>
    <row r="6" ht="15">
      <c r="A6" t="s">
        <v>63</v>
      </c>
    </row>
    <row r="7" ht="15">
      <c r="A7" t="s">
        <v>64</v>
      </c>
    </row>
    <row r="8" ht="15">
      <c r="A8" t="s">
        <v>65</v>
      </c>
    </row>
    <row r="9" ht="15">
      <c r="A9" t="s">
        <v>66</v>
      </c>
    </row>
    <row r="12" spans="1:11" ht="15">
      <c r="A12" t="s">
        <v>67</v>
      </c>
      <c r="B12">
        <v>7</v>
      </c>
      <c r="C12">
        <v>6</v>
      </c>
      <c r="D12">
        <v>4</v>
      </c>
      <c r="E12">
        <v>3</v>
      </c>
      <c r="F12">
        <f>ROUND((B12-(E12-1)/12),2)</f>
        <v>6.83</v>
      </c>
      <c r="G12">
        <f>ROUND((C12-(E12-1)/12),2)</f>
        <v>5.83</v>
      </c>
      <c r="I12">
        <f>4*C12+3*(B12+1)</f>
        <v>48</v>
      </c>
      <c r="J12">
        <f aca="true" t="shared" si="0" ref="J12:K14">D12</f>
        <v>4</v>
      </c>
      <c r="K12">
        <f t="shared" si="0"/>
        <v>3</v>
      </c>
    </row>
    <row r="13" spans="1:11" ht="15">
      <c r="A13" t="s">
        <v>45</v>
      </c>
      <c r="B13">
        <v>6</v>
      </c>
      <c r="C13">
        <v>6</v>
      </c>
      <c r="D13">
        <v>4</v>
      </c>
      <c r="E13">
        <v>3</v>
      </c>
      <c r="F13">
        <f>ROUND((B13-(E13-1)/12),2)</f>
        <v>5.83</v>
      </c>
      <c r="G13">
        <f>ROUND((C13-(E13-1)/12),2)</f>
        <v>5.83</v>
      </c>
      <c r="I13">
        <f>3*C13+3*(B13+1)</f>
        <v>39</v>
      </c>
      <c r="J13">
        <f t="shared" si="0"/>
        <v>4</v>
      </c>
      <c r="K13">
        <f t="shared" si="0"/>
        <v>3</v>
      </c>
    </row>
    <row r="14" spans="1:11" ht="15">
      <c r="A14" t="s">
        <v>68</v>
      </c>
      <c r="B14">
        <v>5.5</v>
      </c>
      <c r="C14">
        <v>6</v>
      </c>
      <c r="D14">
        <v>4</v>
      </c>
      <c r="E14">
        <v>3</v>
      </c>
      <c r="F14">
        <f>ROUND((B14-(E14-1)/12),2)</f>
        <v>5.33</v>
      </c>
      <c r="G14">
        <f>ROUND((C14-(E14-1)/12),2)</f>
        <v>5.83</v>
      </c>
      <c r="I14">
        <f>3*C14+3*(B14+1)</f>
        <v>37.5</v>
      </c>
      <c r="J14">
        <f t="shared" si="0"/>
        <v>4</v>
      </c>
      <c r="K14">
        <f t="shared" si="0"/>
        <v>3</v>
      </c>
    </row>
    <row r="15" ht="15">
      <c r="A15" t="s">
        <v>69</v>
      </c>
    </row>
    <row r="16" ht="15">
      <c r="A16" t="s">
        <v>70</v>
      </c>
    </row>
    <row r="17" ht="15">
      <c r="A17" t="s">
        <v>71</v>
      </c>
    </row>
    <row r="20" spans="1:11" ht="15">
      <c r="A20" t="s">
        <v>72</v>
      </c>
      <c r="B20">
        <v>4.5</v>
      </c>
      <c r="C20">
        <v>2</v>
      </c>
      <c r="D20">
        <v>4</v>
      </c>
      <c r="E20">
        <v>3</v>
      </c>
      <c r="F20">
        <f>ROUND((B20-(E20-1)/12),2)</f>
        <v>4.33</v>
      </c>
      <c r="G20">
        <f>ROUND((C20-(E20-1)/12),2)</f>
        <v>1.83</v>
      </c>
      <c r="I20">
        <f>3*C20+2*(B20+1)</f>
        <v>17</v>
      </c>
      <c r="J20">
        <f>D20</f>
        <v>4</v>
      </c>
      <c r="K20">
        <f>E20</f>
        <v>3</v>
      </c>
    </row>
    <row r="21" ht="15">
      <c r="A21" t="s">
        <v>73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IMRAN</cp:lastModifiedBy>
  <cp:lastPrinted>2022-04-26T06:40:26Z</cp:lastPrinted>
  <dcterms:created xsi:type="dcterms:W3CDTF">2017-10-25T07:04:41Z</dcterms:created>
  <dcterms:modified xsi:type="dcterms:W3CDTF">2022-04-26T09:37:02Z</dcterms:modified>
  <cp:category/>
  <cp:version/>
  <cp:contentType/>
  <cp:contentStatus/>
</cp:coreProperties>
</file>